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hnoleksiak\Documents\"/>
    </mc:Choice>
  </mc:AlternateContent>
  <bookViews>
    <workbookView xWindow="0" yWindow="0" windowWidth="23040" windowHeight="9396"/>
  </bookViews>
  <sheets>
    <sheet name="Pollo Corte 8" sheetId="1" r:id="rId1"/>
    <sheet name="Alitas" sheetId="4" r:id="rId2"/>
    <sheet name="Filetes" sheetId="3" r:id="rId3"/>
    <sheet name="Camperitos" sheetId="2" r:id="rId4"/>
    <sheet name="Total Enterprise" sheetId="5" r:id="rId5"/>
  </sheets>
  <definedNames>
    <definedName name="_xlnm.Print_Area" localSheetId="1">Alitas!$A$1:$H$77</definedName>
    <definedName name="_xlnm.Print_Area" localSheetId="0">'Pollo Corte 8'!$A$1:$H$77</definedName>
    <definedName name="_xlnm.Print_Area" localSheetId="4">'Total Enterprise'!$A$1:$H$42</definedName>
    <definedName name="_xlnm.Print_Titles" localSheetId="1">Alitas!$1:$3</definedName>
    <definedName name="_xlnm.Print_Titles" localSheetId="0">'Pollo Corte 8'!$1:$3</definedName>
    <definedName name="_xlnm.Print_Titles" localSheetId="4">'Total Enterprise'!$1:$3</definedName>
  </definedNames>
  <calcPr calcId="152511"/>
</workbook>
</file>

<file path=xl/calcChain.xml><?xml version="1.0" encoding="utf-8"?>
<calcChain xmlns="http://schemas.openxmlformats.org/spreadsheetml/2006/main">
  <c r="C58" i="4" l="1"/>
  <c r="G58" i="4" s="1"/>
  <c r="G57" i="4"/>
  <c r="C58" i="3"/>
  <c r="C59" i="3" s="1"/>
  <c r="G57" i="3"/>
  <c r="C58" i="2"/>
  <c r="C59" i="2" s="1"/>
  <c r="G57" i="2"/>
  <c r="C58" i="1"/>
  <c r="C59" i="1" s="1"/>
  <c r="G57" i="1"/>
  <c r="G58" i="3" l="1"/>
  <c r="G58" i="1"/>
  <c r="G59" i="2"/>
  <c r="C60" i="2"/>
  <c r="C60" i="3"/>
  <c r="G59" i="3"/>
  <c r="C60" i="1"/>
  <c r="G59" i="1"/>
  <c r="C59" i="4"/>
  <c r="G58" i="2"/>
  <c r="G60" i="2" l="1"/>
  <c r="G66" i="2" s="1"/>
  <c r="C66" i="2"/>
  <c r="G60" i="1"/>
  <c r="G66" i="1" s="1"/>
  <c r="C66" i="1"/>
  <c r="G60" i="3"/>
  <c r="G66" i="3" s="1"/>
  <c r="C66" i="3"/>
  <c r="C60" i="4"/>
  <c r="G59" i="4"/>
  <c r="G60" i="4" l="1"/>
  <c r="G66" i="4" s="1"/>
  <c r="C66" i="4"/>
  <c r="A30" i="5"/>
  <c r="A23" i="5"/>
  <c r="C35" i="3" l="1"/>
  <c r="C36" i="3" s="1"/>
  <c r="G34" i="3"/>
  <c r="G35" i="3" s="1"/>
  <c r="G33" i="3"/>
  <c r="C30" i="3"/>
  <c r="C41" i="3" s="1"/>
  <c r="C24" i="3"/>
  <c r="C25" i="3" s="1"/>
  <c r="C69" i="3" s="1"/>
  <c r="C27" i="5" s="1"/>
  <c r="G23" i="3"/>
  <c r="C17" i="3"/>
  <c r="C18" i="3" s="1"/>
  <c r="G16" i="3"/>
  <c r="G15" i="3"/>
  <c r="G14" i="3"/>
  <c r="G13" i="3"/>
  <c r="G12" i="3"/>
  <c r="G11" i="3"/>
  <c r="F9" i="3"/>
  <c r="B9" i="3"/>
  <c r="C35" i="2"/>
  <c r="C36" i="2" s="1"/>
  <c r="G34" i="2"/>
  <c r="G35" i="2" s="1"/>
  <c r="G33" i="2"/>
  <c r="C30" i="2"/>
  <c r="C41" i="2" s="1"/>
  <c r="C24" i="2"/>
  <c r="C25" i="2" s="1"/>
  <c r="C69" i="2" s="1"/>
  <c r="C34" i="5" s="1"/>
  <c r="G23" i="2"/>
  <c r="C17" i="2"/>
  <c r="C31" i="2" s="1"/>
  <c r="G16" i="2"/>
  <c r="G17" i="2" s="1"/>
  <c r="G18" i="2" s="1"/>
  <c r="G15" i="2"/>
  <c r="G14" i="2"/>
  <c r="G13" i="2"/>
  <c r="G12" i="2"/>
  <c r="G11" i="2"/>
  <c r="F9" i="2"/>
  <c r="B9" i="2"/>
  <c r="C31" i="3" l="1"/>
  <c r="G36" i="3"/>
  <c r="G17" i="3"/>
  <c r="G45" i="3" s="1"/>
  <c r="C45" i="3"/>
  <c r="G30" i="3"/>
  <c r="G41" i="3" s="1"/>
  <c r="G42" i="3" s="1"/>
  <c r="G44" i="3" s="1"/>
  <c r="G36" i="2"/>
  <c r="C18" i="2"/>
  <c r="G30" i="2"/>
  <c r="G41" i="2" s="1"/>
  <c r="G42" i="2" s="1"/>
  <c r="G44" i="2" s="1"/>
  <c r="G18" i="3"/>
  <c r="G25" i="5"/>
  <c r="C25" i="5"/>
  <c r="C42" i="3"/>
  <c r="C44" i="3" s="1"/>
  <c r="G24" i="3"/>
  <c r="G25" i="3" s="1"/>
  <c r="G69" i="3" s="1"/>
  <c r="G27" i="5" s="1"/>
  <c r="C45" i="2"/>
  <c r="C42" i="2"/>
  <c r="C44" i="2" s="1"/>
  <c r="G31" i="2"/>
  <c r="G24" i="2"/>
  <c r="G25" i="2" s="1"/>
  <c r="G69" i="2" s="1"/>
  <c r="G34" i="5" s="1"/>
  <c r="G45" i="2"/>
  <c r="A16" i="5"/>
  <c r="A9" i="5"/>
  <c r="C35" i="4"/>
  <c r="C36" i="4" s="1"/>
  <c r="G34" i="4"/>
  <c r="G35" i="4" s="1"/>
  <c r="G33" i="4"/>
  <c r="C30" i="4"/>
  <c r="C41" i="4" s="1"/>
  <c r="C42" i="4" s="1"/>
  <c r="C24" i="4"/>
  <c r="C25" i="4" s="1"/>
  <c r="C69" i="4" s="1"/>
  <c r="C20" i="5" s="1"/>
  <c r="G23" i="4"/>
  <c r="G17" i="4"/>
  <c r="G18" i="4" s="1"/>
  <c r="C17" i="4"/>
  <c r="C31" i="4" s="1"/>
  <c r="G16" i="4"/>
  <c r="G15" i="4"/>
  <c r="G14" i="4"/>
  <c r="G13" i="4"/>
  <c r="G12" i="4"/>
  <c r="G11" i="4"/>
  <c r="F9" i="4"/>
  <c r="B9" i="4"/>
  <c r="G16" i="1"/>
  <c r="G15" i="1"/>
  <c r="G34" i="1"/>
  <c r="G33" i="1"/>
  <c r="F9" i="1"/>
  <c r="B9" i="1"/>
  <c r="G11" i="5"/>
  <c r="C35" i="1"/>
  <c r="C36" i="1" s="1"/>
  <c r="C30" i="1"/>
  <c r="C41" i="1" s="1"/>
  <c r="C42" i="1" s="1"/>
  <c r="C44" i="4" l="1"/>
  <c r="C18" i="4"/>
  <c r="G31" i="3"/>
  <c r="C44" i="1"/>
  <c r="G47" i="3"/>
  <c r="G49" i="3" s="1"/>
  <c r="C47" i="3"/>
  <c r="C49" i="3" s="1"/>
  <c r="C51" i="3" s="1"/>
  <c r="G47" i="2"/>
  <c r="G49" i="2" s="1"/>
  <c r="G65" i="2" s="1"/>
  <c r="G31" i="5" s="1"/>
  <c r="C47" i="2"/>
  <c r="C49" i="2" s="1"/>
  <c r="C65" i="2" s="1"/>
  <c r="C31" i="5" s="1"/>
  <c r="G51" i="3"/>
  <c r="G65" i="3"/>
  <c r="G32" i="5"/>
  <c r="G33" i="5" s="1"/>
  <c r="G35" i="5" s="1"/>
  <c r="C32" i="5"/>
  <c r="G30" i="4"/>
  <c r="G41" i="4" s="1"/>
  <c r="G42" i="4" s="1"/>
  <c r="G36" i="4"/>
  <c r="G44" i="4"/>
  <c r="G31" i="4"/>
  <c r="C45" i="4"/>
  <c r="C47" i="4" s="1"/>
  <c r="C49" i="4" s="1"/>
  <c r="G24" i="4"/>
  <c r="G25" i="4" s="1"/>
  <c r="G69" i="4" s="1"/>
  <c r="G20" i="5" s="1"/>
  <c r="G45" i="4"/>
  <c r="C11" i="5"/>
  <c r="C24" i="1"/>
  <c r="C25" i="1" s="1"/>
  <c r="C69" i="1" s="1"/>
  <c r="C13" i="5" s="1"/>
  <c r="G11" i="1"/>
  <c r="G35" i="1"/>
  <c r="G36" i="1" s="1"/>
  <c r="G23" i="1"/>
  <c r="C33" i="5" l="1"/>
  <c r="C35" i="5" s="1"/>
  <c r="C67" i="2"/>
  <c r="C71" i="2" s="1"/>
  <c r="G67" i="3"/>
  <c r="G71" i="3" s="1"/>
  <c r="G24" i="5"/>
  <c r="G26" i="5" s="1"/>
  <c r="G28" i="5" s="1"/>
  <c r="C65" i="3"/>
  <c r="G51" i="2"/>
  <c r="C51" i="2"/>
  <c r="G67" i="2"/>
  <c r="G71" i="2" s="1"/>
  <c r="G47" i="4"/>
  <c r="G49" i="4" s="1"/>
  <c r="C51" i="4"/>
  <c r="C65" i="4"/>
  <c r="C17" i="5" s="1"/>
  <c r="G65" i="4"/>
  <c r="G17" i="5" s="1"/>
  <c r="G51" i="4"/>
  <c r="G18" i="5"/>
  <c r="G19" i="5" s="1"/>
  <c r="G21" i="5" s="1"/>
  <c r="C18" i="5"/>
  <c r="C19" i="5" s="1"/>
  <c r="C21" i="5" s="1"/>
  <c r="G12" i="1"/>
  <c r="G13" i="1"/>
  <c r="G24" i="1" s="1"/>
  <c r="G14" i="1"/>
  <c r="G17" i="1"/>
  <c r="C17" i="1"/>
  <c r="C45" i="1" s="1"/>
  <c r="C47" i="1" s="1"/>
  <c r="F73" i="2" l="1"/>
  <c r="F77" i="2" s="1"/>
  <c r="C67" i="4"/>
  <c r="C71" i="4" s="1"/>
  <c r="G67" i="4"/>
  <c r="G71" i="4" s="1"/>
  <c r="C67" i="3"/>
  <c r="C71" i="3" s="1"/>
  <c r="F73" i="3" s="1"/>
  <c r="C24" i="5"/>
  <c r="C26" i="5" s="1"/>
  <c r="C28" i="5" s="1"/>
  <c r="F75" i="2"/>
  <c r="G18" i="1"/>
  <c r="C31" i="1"/>
  <c r="G25" i="1"/>
  <c r="G69" i="1" s="1"/>
  <c r="G13" i="5" s="1"/>
  <c r="G30" i="1"/>
  <c r="G31" i="1"/>
  <c r="C49" i="1"/>
  <c r="C18" i="1"/>
  <c r="F73" i="4" l="1"/>
  <c r="F75" i="4" s="1"/>
  <c r="G73" i="4"/>
  <c r="G73" i="2"/>
  <c r="F77" i="4"/>
  <c r="F75" i="3"/>
  <c r="G73" i="3"/>
  <c r="F77" i="3"/>
  <c r="G41" i="1"/>
  <c r="G42" i="1" l="1"/>
  <c r="G44" i="1" s="1"/>
  <c r="G45" i="1"/>
  <c r="C65" i="1"/>
  <c r="C51" i="1"/>
  <c r="C67" i="1" l="1"/>
  <c r="C71" i="1" s="1"/>
  <c r="C10" i="5"/>
  <c r="C12" i="5" s="1"/>
  <c r="C14" i="5" s="1"/>
  <c r="G47" i="1"/>
  <c r="G49" i="1" s="1"/>
  <c r="G51" i="1" l="1"/>
  <c r="G65" i="1"/>
  <c r="G67" i="1" l="1"/>
  <c r="G71" i="1" s="1"/>
  <c r="F73" i="1" s="1"/>
  <c r="F75" i="1" s="1"/>
  <c r="G10" i="5"/>
  <c r="G12" i="5" s="1"/>
  <c r="G14" i="5" s="1"/>
  <c r="F37" i="5" s="1"/>
  <c r="F77" i="1"/>
  <c r="G73" i="1"/>
  <c r="F41" i="5" l="1"/>
  <c r="F39" i="5"/>
  <c r="G37" i="5"/>
</calcChain>
</file>

<file path=xl/sharedStrings.xml><?xml version="1.0" encoding="utf-8"?>
<sst xmlns="http://schemas.openxmlformats.org/spreadsheetml/2006/main" count="570" uniqueCount="75">
  <si>
    <t>Labor Cost</t>
  </si>
  <si>
    <t>Number of servings per day</t>
  </si>
  <si>
    <t>Ounces per serving</t>
  </si>
  <si>
    <t>Cost per case</t>
  </si>
  <si>
    <t>Cost per ounce</t>
  </si>
  <si>
    <t>Operating days per week</t>
  </si>
  <si>
    <t>Optimax Model BB-1</t>
  </si>
  <si>
    <t>Number of pounds sold per week</t>
  </si>
  <si>
    <t>Operating weeks per year</t>
  </si>
  <si>
    <t>days</t>
  </si>
  <si>
    <t>weeks</t>
  </si>
  <si>
    <t>Cost per pound</t>
  </si>
  <si>
    <t>Bulk case weight (lbs.)</t>
  </si>
  <si>
    <t>Food Cost</t>
  </si>
  <si>
    <t>Months</t>
  </si>
  <si>
    <t>BETTCHER</t>
  </si>
  <si>
    <t>Foodservice</t>
  </si>
  <si>
    <t>oz</t>
  </si>
  <si>
    <t>lbs</t>
  </si>
  <si>
    <t>week</t>
  </si>
  <si>
    <t>year</t>
  </si>
  <si>
    <t>Revenue</t>
  </si>
  <si>
    <t>Menu price per serving</t>
  </si>
  <si>
    <t>Revenue per year</t>
  </si>
  <si>
    <t>Revenue per week</t>
  </si>
  <si>
    <t>Sales "lift" from fresh product</t>
  </si>
  <si>
    <t>Product:</t>
  </si>
  <si>
    <t>Waste/Scrap</t>
  </si>
  <si>
    <t>Breading cost per pound</t>
  </si>
  <si>
    <t>Batter cost per gallon</t>
  </si>
  <si>
    <t>Batter cost per pound</t>
  </si>
  <si>
    <t>Total Food Cost</t>
  </si>
  <si>
    <t>Food Cost:</t>
  </si>
  <si>
    <t>Total Annual Profit</t>
  </si>
  <si>
    <t>REVENUE/YEAR</t>
  </si>
  <si>
    <t>PROFIT/YEAR</t>
  </si>
  <si>
    <t>TOTAL COST/YEAR</t>
  </si>
  <si>
    <t xml:space="preserve">Profit Analysis </t>
  </si>
  <si>
    <t>Prepared for</t>
  </si>
  <si>
    <t>No. of Locations</t>
  </si>
  <si>
    <t>Contact</t>
  </si>
  <si>
    <t>Budget</t>
  </si>
  <si>
    <t>PROFIT INCREASE/(DECREASE) :</t>
  </si>
  <si>
    <t>ROI - Payback per Location :</t>
  </si>
  <si>
    <t>Systemwide Profit Increase/(Decrease) :</t>
  </si>
  <si>
    <t>Hand-Breaded</t>
  </si>
  <si>
    <t>Comparison - Hand-Breaded vs. Optimax Model BB-1</t>
  </si>
  <si>
    <t>Coating/Batter Pick-up per Pound</t>
  </si>
  <si>
    <t>Product Cost per pound</t>
  </si>
  <si>
    <t>Total cost per pound of coating</t>
  </si>
  <si>
    <t>Product pounds sold per week</t>
  </si>
  <si>
    <t>Coating pounds picked up</t>
  </si>
  <si>
    <t>Coating cost per week</t>
  </si>
  <si>
    <t>Product cost per week</t>
  </si>
  <si>
    <t>TOTAL Food Cost per Year</t>
  </si>
  <si>
    <t>Labor Savings</t>
  </si>
  <si>
    <t>Current Labor Cost per Week</t>
  </si>
  <si>
    <t>Current Labor Cost per Year</t>
  </si>
  <si>
    <t>Labor Reduction</t>
  </si>
  <si>
    <t>BB-1 Labor Cost per Week</t>
  </si>
  <si>
    <t>BB-1 Labor Cost per Year</t>
  </si>
  <si>
    <t>Total food cost per week</t>
  </si>
  <si>
    <t>Price premium for fresh product</t>
  </si>
  <si>
    <t>Alitas</t>
  </si>
  <si>
    <t>Total Menu</t>
  </si>
  <si>
    <t>Camperitos</t>
  </si>
  <si>
    <t>Filetes</t>
  </si>
  <si>
    <t>Labor Rate</t>
  </si>
  <si>
    <t>per Hr</t>
  </si>
  <si>
    <t>Current Labor Hours per Day</t>
  </si>
  <si>
    <t>Hrs</t>
  </si>
  <si>
    <t>BB-1 Labor Hours</t>
  </si>
  <si>
    <t>Current Labor Cost per Day</t>
  </si>
  <si>
    <t>BB-1 Labor Cost per Day</t>
  </si>
  <si>
    <t>8 Cut Chicken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</si>
</sst>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"/>
    <numFmt numFmtId="166" formatCode="0.0%"/>
    <numFmt numFmtId="167" formatCode="_(* #,##0.0_);_(* \(#,##0.0\);_(* &quot;-&quot;??_);_(@_)"/>
  </numFmts>
  <fonts count="16" x14ac:knownFonts="1">
    <font>
      <sz val="10"/>
      <name val="Arial"/>
    </font>
    <font>
      <sz val="10"/>
      <name val="Arial"/>
    </font>
    <font>
      <b/>
      <sz val="24"/>
      <name val="Times New Roman"/>
      <family val="1"/>
    </font>
    <font>
      <sz val="11"/>
      <name val="Times New Roman"/>
      <family val="1"/>
    </font>
    <font>
      <b/>
      <sz val="18"/>
      <name val="Times New Roman"/>
      <family val="1"/>
    </font>
    <font>
      <sz val="18"/>
      <name val="Times New Roman"/>
      <family val="1"/>
    </font>
    <font>
      <b/>
      <sz val="28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22"/>
      <name val="Times New Roman"/>
      <family val="1"/>
    </font>
    <font>
      <b/>
      <sz val="11"/>
      <name val="Times New Roman"/>
      <family val="1"/>
    </font>
    <font>
      <sz val="18"/>
      <color indexed="8"/>
      <name val="Times New Roman"/>
      <family val="1"/>
    </font>
    <font>
      <sz val="36"/>
      <name val="Times New Roman"/>
      <family val="1"/>
    </font>
    <font>
      <b/>
      <sz val="38"/>
      <name val="Times New Roman"/>
      <family val="1"/>
    </font>
    <font>
      <b/>
      <sz val="22"/>
      <color rgb="FF000000"/>
      <name val="Times New Roman"/>
      <family val="1"/>
    </font>
    <font>
      <b/>
      <sz val="18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auto="1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4">
    <xf numFmtId="0" fontId="0" fillId="0" borderId="0" xfId="0"/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5" fillId="0" borderId="2" xfId="0" applyFont="1" applyBorder="1" applyAlignment="1">
      <alignment vertical="center"/>
    </xf>
    <xf numFmtId="164" fontId="5" fillId="0" borderId="0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vertical="center"/>
    </xf>
    <xf numFmtId="164" fontId="4" fillId="0" borderId="0" xfId="0" applyNumberFormat="1" applyFont="1" applyBorder="1" applyAlignment="1">
      <alignment vertical="center"/>
    </xf>
    <xf numFmtId="2" fontId="11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5" fillId="0" borderId="0" xfId="0" applyFont="1" applyAlignment="1">
      <alignment horizontal="right" vertical="center"/>
    </xf>
    <xf numFmtId="164" fontId="5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5" fillId="3" borderId="0" xfId="0" applyFont="1" applyFill="1" applyAlignment="1">
      <alignment vertical="center"/>
    </xf>
    <xf numFmtId="9" fontId="5" fillId="3" borderId="0" xfId="3" applyFont="1" applyFill="1" applyAlignment="1">
      <alignment vertical="center"/>
    </xf>
    <xf numFmtId="1" fontId="5" fillId="0" borderId="0" xfId="0" applyNumberFormat="1" applyFont="1" applyAlignment="1">
      <alignment vertical="center"/>
    </xf>
    <xf numFmtId="164" fontId="5" fillId="3" borderId="0" xfId="2" applyNumberFormat="1" applyFont="1" applyFill="1" applyAlignment="1">
      <alignment horizontal="right" vertical="center"/>
    </xf>
    <xf numFmtId="164" fontId="5" fillId="0" borderId="0" xfId="2" applyNumberFormat="1" applyFont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164" fontId="11" fillId="3" borderId="0" xfId="1" applyNumberFormat="1" applyFont="1" applyFill="1" applyBorder="1" applyAlignment="1">
      <alignment vertical="center"/>
    </xf>
    <xf numFmtId="164" fontId="11" fillId="0" borderId="0" xfId="0" applyNumberFormat="1" applyFont="1" applyBorder="1" applyAlignment="1">
      <alignment horizontal="right" vertical="center"/>
    </xf>
    <xf numFmtId="164" fontId="4" fillId="0" borderId="1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43" fontId="11" fillId="0" borderId="0" xfId="1" applyNumberFormat="1" applyFont="1" applyBorder="1" applyAlignment="1">
      <alignment vertical="center"/>
    </xf>
    <xf numFmtId="164" fontId="5" fillId="0" borderId="0" xfId="3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8" xfId="0" applyFont="1" applyBorder="1" applyAlignment="1">
      <alignment horizontal="right" vertical="center"/>
    </xf>
    <xf numFmtId="166" fontId="4" fillId="0" borderId="9" xfId="3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0" xfId="0" applyFont="1" applyBorder="1" applyAlignment="1">
      <alignment horizontal="right" vertical="center"/>
    </xf>
    <xf numFmtId="0" fontId="4" fillId="0" borderId="9" xfId="0" applyFont="1" applyBorder="1" applyAlignment="1">
      <alignment vertical="center"/>
    </xf>
    <xf numFmtId="9" fontId="5" fillId="3" borderId="0" xfId="3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3" xfId="0" applyFont="1" applyBorder="1" applyAlignment="1">
      <alignment vertical="center"/>
    </xf>
    <xf numFmtId="0" fontId="13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10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165" fontId="4" fillId="0" borderId="10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vertical="center"/>
    </xf>
    <xf numFmtId="0" fontId="15" fillId="0" borderId="10" xfId="0" applyFont="1" applyBorder="1" applyAlignment="1">
      <alignment horizontal="right" vertical="center"/>
    </xf>
    <xf numFmtId="164" fontId="4" fillId="0" borderId="10" xfId="0" applyNumberFormat="1" applyFont="1" applyBorder="1" applyAlignment="1">
      <alignment horizontal="right" vertical="center"/>
    </xf>
    <xf numFmtId="9" fontId="4" fillId="0" borderId="10" xfId="3" applyNumberFormat="1" applyFont="1" applyBorder="1" applyAlignment="1">
      <alignment horizontal="center" vertical="center"/>
    </xf>
    <xf numFmtId="0" fontId="6" fillId="2" borderId="0" xfId="0" applyFont="1" applyFill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right" vertical="center"/>
    </xf>
    <xf numFmtId="164" fontId="11" fillId="4" borderId="0" xfId="0" applyNumberFormat="1" applyFont="1" applyFill="1" applyBorder="1" applyAlignment="1">
      <alignment horizontal="right" vertical="center"/>
    </xf>
    <xf numFmtId="0" fontId="5" fillId="4" borderId="2" xfId="0" applyFont="1" applyFill="1" applyBorder="1" applyAlignment="1">
      <alignment vertical="center"/>
    </xf>
    <xf numFmtId="164" fontId="11" fillId="0" borderId="0" xfId="2" applyNumberFormat="1" applyFont="1" applyBorder="1" applyAlignment="1">
      <alignment vertical="center"/>
    </xf>
    <xf numFmtId="0" fontId="5" fillId="0" borderId="0" xfId="0" applyFont="1" applyFill="1" applyAlignment="1">
      <alignment vertical="center"/>
    </xf>
    <xf numFmtId="164" fontId="5" fillId="0" borderId="0" xfId="2" applyNumberFormat="1" applyFont="1" applyFill="1" applyAlignment="1">
      <alignment horizontal="right"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5" fillId="4" borderId="12" xfId="0" applyFont="1" applyFill="1" applyBorder="1" applyAlignment="1">
      <alignment vertical="center"/>
    </xf>
    <xf numFmtId="164" fontId="5" fillId="3" borderId="0" xfId="2" applyNumberFormat="1" applyFont="1" applyFill="1" applyBorder="1" applyAlignment="1">
      <alignment horizontal="right" vertical="center"/>
    </xf>
    <xf numFmtId="9" fontId="5" fillId="3" borderId="0" xfId="0" applyNumberFormat="1" applyFont="1" applyFill="1" applyBorder="1" applyAlignment="1">
      <alignment vertical="center"/>
    </xf>
    <xf numFmtId="0" fontId="4" fillId="0" borderId="7" xfId="0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11" fillId="0" borderId="0" xfId="0" applyNumberFormat="1" applyFont="1" applyFill="1" applyBorder="1" applyAlignment="1">
      <alignment horizontal="right" vertical="center"/>
    </xf>
    <xf numFmtId="0" fontId="5" fillId="0" borderId="12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7" fillId="0" borderId="0" xfId="0" applyFont="1" applyAlignment="1">
      <alignment horizontal="right" vertical="center"/>
    </xf>
    <xf numFmtId="8" fontId="5" fillId="3" borderId="0" xfId="0" applyNumberFormat="1" applyFont="1" applyFill="1" applyBorder="1" applyAlignment="1">
      <alignment horizontal="right" vertical="center"/>
    </xf>
    <xf numFmtId="9" fontId="5" fillId="3" borderId="11" xfId="0" applyNumberFormat="1" applyFont="1" applyFill="1" applyBorder="1" applyAlignment="1">
      <alignment vertical="center"/>
    </xf>
    <xf numFmtId="0" fontId="5" fillId="3" borderId="0" xfId="0" applyFont="1" applyFill="1" applyBorder="1" applyAlignment="1">
      <alignment horizontal="right" vertical="center"/>
    </xf>
    <xf numFmtId="9" fontId="5" fillId="0" borderId="2" xfId="0" applyNumberFormat="1" applyFont="1" applyBorder="1" applyAlignment="1">
      <alignment vertical="center"/>
    </xf>
    <xf numFmtId="167" fontId="5" fillId="0" borderId="0" xfId="1" applyNumberFormat="1" applyFont="1" applyAlignment="1">
      <alignment vertical="center"/>
    </xf>
    <xf numFmtId="164" fontId="5" fillId="0" borderId="0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153457</xdr:colOff>
      <xdr:row>0</xdr:row>
      <xdr:rowOff>52917</xdr:rowOff>
    </xdr:from>
    <xdr:to>
      <xdr:col>1</xdr:col>
      <xdr:colOff>1171023</xdr:colOff>
      <xdr:row>2</xdr:row>
      <xdr:rowOff>21166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84444" r="54894"/>
        <a:stretch/>
      </xdr:blipFill>
      <xdr:spPr bwMode="auto">
        <a:xfrm>
          <a:off x="5900207" y="52917"/>
          <a:ext cx="2933148" cy="8784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0</xdr:colOff>
      <xdr:row>25</xdr:row>
      <xdr:rowOff>31750</xdr:rowOff>
    </xdr:from>
    <xdr:ext cx="184731" cy="264560"/>
    <xdr:sp macro="" textlink="">
      <xdr:nvSpPr>
        <xdr:cNvPr id="6" name="TextBox 5"/>
        <xdr:cNvSpPr txBox="1"/>
      </xdr:nvSpPr>
      <xdr:spPr>
        <a:xfrm>
          <a:off x="12922250" y="4111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153457</xdr:colOff>
      <xdr:row>0</xdr:row>
      <xdr:rowOff>52917</xdr:rowOff>
    </xdr:from>
    <xdr:to>
      <xdr:col>1</xdr:col>
      <xdr:colOff>1171023</xdr:colOff>
      <xdr:row>2</xdr:row>
      <xdr:rowOff>21166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84444" r="54894"/>
        <a:stretch/>
      </xdr:blipFill>
      <xdr:spPr bwMode="auto">
        <a:xfrm>
          <a:off x="153457" y="52917"/>
          <a:ext cx="2932091" cy="8826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0</xdr:colOff>
      <xdr:row>25</xdr:row>
      <xdr:rowOff>31750</xdr:rowOff>
    </xdr:from>
    <xdr:ext cx="184731" cy="264560"/>
    <xdr:sp macro="" textlink="">
      <xdr:nvSpPr>
        <xdr:cNvPr id="3" name="TextBox 2"/>
        <xdr:cNvSpPr txBox="1"/>
      </xdr:nvSpPr>
      <xdr:spPr>
        <a:xfrm>
          <a:off x="11315700" y="986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153457</xdr:colOff>
      <xdr:row>0</xdr:row>
      <xdr:rowOff>52917</xdr:rowOff>
    </xdr:from>
    <xdr:to>
      <xdr:col>1</xdr:col>
      <xdr:colOff>1200150</xdr:colOff>
      <xdr:row>2</xdr:row>
      <xdr:rowOff>21166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84444" r="54894"/>
        <a:stretch/>
      </xdr:blipFill>
      <xdr:spPr bwMode="auto">
        <a:xfrm>
          <a:off x="153457" y="52917"/>
          <a:ext cx="2961218" cy="8826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0</xdr:colOff>
      <xdr:row>25</xdr:row>
      <xdr:rowOff>31750</xdr:rowOff>
    </xdr:from>
    <xdr:ext cx="184731" cy="264560"/>
    <xdr:sp macro="" textlink="">
      <xdr:nvSpPr>
        <xdr:cNvPr id="5" name="TextBox 4"/>
        <xdr:cNvSpPr txBox="1"/>
      </xdr:nvSpPr>
      <xdr:spPr>
        <a:xfrm>
          <a:off x="11315700" y="986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153457</xdr:colOff>
      <xdr:row>0</xdr:row>
      <xdr:rowOff>52917</xdr:rowOff>
    </xdr:from>
    <xdr:to>
      <xdr:col>1</xdr:col>
      <xdr:colOff>1162050</xdr:colOff>
      <xdr:row>2</xdr:row>
      <xdr:rowOff>21166</xdr:rowOff>
    </xdr:to>
    <xdr:pic>
      <xdr:nvPicPr>
        <xdr:cNvPr id="6" name="Picture 5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84444" r="54894"/>
        <a:stretch/>
      </xdr:blipFill>
      <xdr:spPr bwMode="auto">
        <a:xfrm>
          <a:off x="153457" y="52917"/>
          <a:ext cx="2923118" cy="8826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0</xdr:colOff>
      <xdr:row>25</xdr:row>
      <xdr:rowOff>31750</xdr:rowOff>
    </xdr:from>
    <xdr:ext cx="184731" cy="264560"/>
    <xdr:sp macro="" textlink="">
      <xdr:nvSpPr>
        <xdr:cNvPr id="7" name="TextBox 6"/>
        <xdr:cNvSpPr txBox="1"/>
      </xdr:nvSpPr>
      <xdr:spPr>
        <a:xfrm>
          <a:off x="11315700" y="986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153457</xdr:colOff>
      <xdr:row>0</xdr:row>
      <xdr:rowOff>52917</xdr:rowOff>
    </xdr:from>
    <xdr:to>
      <xdr:col>1</xdr:col>
      <xdr:colOff>1171023</xdr:colOff>
      <xdr:row>2</xdr:row>
      <xdr:rowOff>21166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84444" r="54894"/>
        <a:stretch/>
      </xdr:blipFill>
      <xdr:spPr bwMode="auto">
        <a:xfrm>
          <a:off x="153457" y="52917"/>
          <a:ext cx="2932091" cy="8826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0</xdr:colOff>
      <xdr:row>7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11315700" y="986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tabSelected="1" view="pageBreakPreview" zoomScale="70" zoomScaleNormal="90" zoomScaleSheetLayoutView="70" workbookViewId="0">
      <selection activeCell="G4" sqref="G4"/>
    </sheetView>
  </sheetViews>
  <sheetFormatPr defaultColWidth="9.109375" defaultRowHeight="13.2" x14ac:dyDescent="0.25"/>
  <cols>
    <col min="1" max="1" width="28.6640625" style="2" customWidth="1"/>
    <col min="2" max="2" width="20.6640625" style="2" customWidth="1"/>
    <col min="3" max="3" width="24.6640625" style="2" customWidth="1"/>
    <col min="4" max="4" width="10.6640625" style="2" customWidth="1"/>
    <col min="5" max="5" width="28.6640625" style="2" customWidth="1"/>
    <col min="6" max="6" width="20.6640625" style="2" customWidth="1"/>
    <col min="7" max="7" width="24.6640625" style="2" customWidth="1"/>
    <col min="8" max="8" width="10.6640625" style="2" customWidth="1"/>
    <col min="9" max="16384" width="9.109375" style="2"/>
  </cols>
  <sheetData>
    <row r="1" spans="1:8" ht="36" customHeight="1" x14ac:dyDescent="0.25">
      <c r="C1" s="25" t="s">
        <v>15</v>
      </c>
      <c r="D1" s="26"/>
      <c r="H1" s="10" t="s">
        <v>37</v>
      </c>
    </row>
    <row r="2" spans="1:8" ht="36" customHeight="1" x14ac:dyDescent="0.25">
      <c r="C2" s="25" t="s">
        <v>16</v>
      </c>
      <c r="D2" s="26"/>
      <c r="F2" s="54"/>
      <c r="G2" s="54"/>
      <c r="H2" s="74" t="s">
        <v>74</v>
      </c>
    </row>
    <row r="3" spans="1:8" ht="36" customHeight="1" thickBot="1" x14ac:dyDescent="0.3">
      <c r="A3" s="55" t="s">
        <v>38</v>
      </c>
      <c r="B3" s="58"/>
      <c r="C3" s="59"/>
      <c r="D3" s="60"/>
      <c r="E3" s="58"/>
      <c r="F3" s="58"/>
      <c r="G3" s="57"/>
      <c r="H3" s="57"/>
    </row>
    <row r="4" spans="1:8" ht="36" customHeight="1" thickBot="1" x14ac:dyDescent="0.3">
      <c r="A4" s="55" t="s">
        <v>39</v>
      </c>
      <c r="B4" s="65">
        <v>1</v>
      </c>
      <c r="C4" s="25"/>
      <c r="D4" s="7" t="s">
        <v>41</v>
      </c>
      <c r="E4" s="111">
        <v>13000</v>
      </c>
      <c r="F4" s="111"/>
      <c r="G4" s="57"/>
      <c r="H4" s="57"/>
    </row>
    <row r="5" spans="1:8" s="27" customFormat="1" ht="30" customHeight="1" thickBot="1" x14ac:dyDescent="0.3">
      <c r="A5" s="56" t="s">
        <v>40</v>
      </c>
      <c r="B5" s="61"/>
      <c r="C5" s="62"/>
      <c r="D5" s="62"/>
      <c r="E5" s="62"/>
      <c r="F5" s="62"/>
      <c r="G5" s="28"/>
    </row>
    <row r="6" spans="1:8" s="27" customFormat="1" ht="30" customHeight="1" x14ac:dyDescent="0.25">
      <c r="A6" s="56"/>
      <c r="B6" s="63"/>
      <c r="C6" s="64"/>
      <c r="D6" s="64"/>
      <c r="E6" s="64"/>
      <c r="F6" s="64"/>
      <c r="G6" s="28"/>
    </row>
    <row r="7" spans="1:8" ht="30" customHeight="1" thickBot="1" x14ac:dyDescent="0.3">
      <c r="A7" s="112" t="s">
        <v>46</v>
      </c>
      <c r="B7" s="112"/>
      <c r="C7" s="112"/>
      <c r="D7" s="112"/>
      <c r="E7" s="112"/>
      <c r="F7" s="112"/>
      <c r="G7" s="112"/>
      <c r="H7" s="112"/>
    </row>
    <row r="8" spans="1:8" ht="30" customHeight="1" x14ac:dyDescent="0.25">
      <c r="A8" s="29"/>
      <c r="B8" s="29"/>
      <c r="C8" s="29"/>
      <c r="D8" s="29"/>
      <c r="E8" s="30"/>
      <c r="F8" s="29"/>
      <c r="G8" s="29"/>
      <c r="H8" s="29"/>
    </row>
    <row r="9" spans="1:8" s="3" customFormat="1" ht="30" customHeight="1" x14ac:dyDescent="0.25">
      <c r="A9" s="7" t="s">
        <v>26</v>
      </c>
      <c r="B9" s="113" t="str">
        <f>H2</f>
        <v>8 Cut Chicken</v>
      </c>
      <c r="C9" s="113"/>
      <c r="D9" s="113"/>
      <c r="E9" s="8" t="s">
        <v>26</v>
      </c>
      <c r="F9" s="113" t="str">
        <f>H2</f>
        <v>8 Cut Chicken</v>
      </c>
      <c r="G9" s="113"/>
      <c r="H9" s="113"/>
    </row>
    <row r="10" spans="1:8" s="9" customFormat="1" ht="30" customHeight="1" x14ac:dyDescent="0.25">
      <c r="E10" s="13"/>
      <c r="F10" s="12" t="s">
        <v>25</v>
      </c>
      <c r="G10" s="32">
        <v>0</v>
      </c>
    </row>
    <row r="11" spans="1:8" s="9" customFormat="1" ht="30" customHeight="1" x14ac:dyDescent="0.25">
      <c r="B11" s="23" t="s">
        <v>1</v>
      </c>
      <c r="C11" s="31">
        <v>24</v>
      </c>
      <c r="E11" s="13"/>
      <c r="F11" s="12" t="s">
        <v>1</v>
      </c>
      <c r="G11" s="33">
        <f>C11*(1+G10)</f>
        <v>24</v>
      </c>
    </row>
    <row r="12" spans="1:8" s="9" customFormat="1" ht="30" customHeight="1" x14ac:dyDescent="0.25">
      <c r="B12" s="23" t="s">
        <v>2</v>
      </c>
      <c r="C12" s="31">
        <v>48</v>
      </c>
      <c r="D12" s="9" t="s">
        <v>17</v>
      </c>
      <c r="E12" s="13"/>
      <c r="F12" s="12" t="s">
        <v>2</v>
      </c>
      <c r="G12" s="9">
        <f>C12</f>
        <v>48</v>
      </c>
      <c r="H12" s="9" t="s">
        <v>17</v>
      </c>
    </row>
    <row r="13" spans="1:8" s="9" customFormat="1" ht="30" customHeight="1" x14ac:dyDescent="0.25">
      <c r="B13" s="23" t="s">
        <v>5</v>
      </c>
      <c r="C13" s="31">
        <v>7</v>
      </c>
      <c r="D13" s="9" t="s">
        <v>9</v>
      </c>
      <c r="E13" s="13"/>
      <c r="F13" s="12" t="s">
        <v>5</v>
      </c>
      <c r="G13" s="9">
        <f>C13</f>
        <v>7</v>
      </c>
      <c r="H13" s="9" t="s">
        <v>9</v>
      </c>
    </row>
    <row r="14" spans="1:8" s="9" customFormat="1" ht="30" customHeight="1" x14ac:dyDescent="0.25">
      <c r="B14" s="23" t="s">
        <v>8</v>
      </c>
      <c r="C14" s="31">
        <v>52</v>
      </c>
      <c r="D14" s="9" t="s">
        <v>10</v>
      </c>
      <c r="E14" s="13"/>
      <c r="F14" s="12" t="s">
        <v>8</v>
      </c>
      <c r="G14" s="9">
        <f>C14</f>
        <v>52</v>
      </c>
      <c r="H14" s="9" t="s">
        <v>10</v>
      </c>
    </row>
    <row r="15" spans="1:8" s="9" customFormat="1" ht="30" customHeight="1" x14ac:dyDescent="0.25">
      <c r="B15" s="23" t="s">
        <v>12</v>
      </c>
      <c r="C15" s="31">
        <v>40</v>
      </c>
      <c r="D15" s="9" t="s">
        <v>18</v>
      </c>
      <c r="E15" s="13"/>
      <c r="F15" s="12" t="s">
        <v>12</v>
      </c>
      <c r="G15" s="82">
        <f>C15</f>
        <v>40</v>
      </c>
      <c r="H15" s="9" t="s">
        <v>18</v>
      </c>
    </row>
    <row r="16" spans="1:8" s="9" customFormat="1" ht="30" customHeight="1" x14ac:dyDescent="0.25">
      <c r="B16" s="23" t="s">
        <v>3</v>
      </c>
      <c r="C16" s="34">
        <v>52</v>
      </c>
      <c r="E16" s="13"/>
      <c r="F16" s="12" t="s">
        <v>3</v>
      </c>
      <c r="G16" s="83">
        <f>C16</f>
        <v>52</v>
      </c>
    </row>
    <row r="17" spans="1:8" s="9" customFormat="1" ht="30" customHeight="1" x14ac:dyDescent="0.25">
      <c r="B17" s="23" t="s">
        <v>11</v>
      </c>
      <c r="C17" s="35">
        <f>C16/C15</f>
        <v>1.3</v>
      </c>
      <c r="E17" s="13"/>
      <c r="F17" s="12" t="s">
        <v>11</v>
      </c>
      <c r="G17" s="35">
        <f>G16/G15</f>
        <v>1.3</v>
      </c>
    </row>
    <row r="18" spans="1:8" s="9" customFormat="1" ht="30" customHeight="1" x14ac:dyDescent="0.25">
      <c r="B18" s="23" t="s">
        <v>4</v>
      </c>
      <c r="C18" s="35">
        <f>C17/16</f>
        <v>8.1250000000000003E-2</v>
      </c>
      <c r="E18" s="13"/>
      <c r="F18" s="12" t="s">
        <v>4</v>
      </c>
      <c r="G18" s="35">
        <f>G17/16</f>
        <v>8.1250000000000003E-2</v>
      </c>
    </row>
    <row r="19" spans="1:8" ht="30" customHeight="1" thickBot="1" x14ac:dyDescent="0.3">
      <c r="A19" s="23"/>
      <c r="B19" s="9"/>
      <c r="C19" s="9"/>
      <c r="D19" s="9"/>
      <c r="E19" s="36"/>
      <c r="F19" s="9"/>
      <c r="G19" s="9"/>
      <c r="H19" s="9"/>
    </row>
    <row r="20" spans="1:8" s="1" customFormat="1" ht="30" customHeight="1" x14ac:dyDescent="0.25">
      <c r="A20" s="105" t="s">
        <v>21</v>
      </c>
      <c r="B20" s="105"/>
      <c r="C20" s="105"/>
      <c r="D20" s="105"/>
      <c r="E20" s="105"/>
      <c r="F20" s="105"/>
      <c r="G20" s="105"/>
      <c r="H20" s="105"/>
    </row>
    <row r="21" spans="1:8" s="9" customFormat="1" ht="30" customHeight="1" x14ac:dyDescent="0.25">
      <c r="A21" s="106" t="s">
        <v>45</v>
      </c>
      <c r="B21" s="106"/>
      <c r="C21" s="106"/>
      <c r="D21" s="106"/>
      <c r="E21" s="107" t="s">
        <v>6</v>
      </c>
      <c r="F21" s="106"/>
      <c r="G21" s="106"/>
      <c r="H21" s="106"/>
    </row>
    <row r="22" spans="1:8" s="9" customFormat="1" ht="30" customHeight="1" x14ac:dyDescent="0.25">
      <c r="E22" s="13"/>
      <c r="F22" s="12" t="s">
        <v>62</v>
      </c>
      <c r="G22" s="32">
        <v>0</v>
      </c>
      <c r="H22" s="11"/>
    </row>
    <row r="23" spans="1:8" s="9" customFormat="1" ht="30" customHeight="1" x14ac:dyDescent="0.25">
      <c r="A23" s="11"/>
      <c r="B23" s="12" t="s">
        <v>22</v>
      </c>
      <c r="C23" s="37">
        <v>14.99</v>
      </c>
      <c r="D23" s="11"/>
      <c r="E23" s="13"/>
      <c r="F23" s="12" t="s">
        <v>22</v>
      </c>
      <c r="G23" s="24">
        <f>C23*(1+G22)</f>
        <v>14.99</v>
      </c>
      <c r="H23" s="11"/>
    </row>
    <row r="24" spans="1:8" s="9" customFormat="1" ht="30" customHeight="1" x14ac:dyDescent="0.25">
      <c r="A24" s="11"/>
      <c r="B24" s="12" t="s">
        <v>24</v>
      </c>
      <c r="C24" s="38">
        <f>C23*C11*C13</f>
        <v>2518.3199999999997</v>
      </c>
      <c r="D24" s="11"/>
      <c r="E24" s="40"/>
      <c r="F24" s="12" t="s">
        <v>24</v>
      </c>
      <c r="G24" s="38">
        <f>G23*G11*G13</f>
        <v>2518.3199999999997</v>
      </c>
      <c r="H24" s="11"/>
    </row>
    <row r="25" spans="1:8" s="9" customFormat="1" ht="30" customHeight="1" x14ac:dyDescent="0.25">
      <c r="A25" s="11"/>
      <c r="B25" s="4" t="s">
        <v>23</v>
      </c>
      <c r="C25" s="39">
        <f>C24*C14</f>
        <v>130952.63999999998</v>
      </c>
      <c r="D25" s="22" t="s">
        <v>20</v>
      </c>
      <c r="E25" s="40"/>
      <c r="F25" s="4" t="s">
        <v>23</v>
      </c>
      <c r="G25" s="39">
        <f>G24*G14</f>
        <v>130952.63999999998</v>
      </c>
      <c r="H25" s="22" t="s">
        <v>20</v>
      </c>
    </row>
    <row r="26" spans="1:8" s="9" customFormat="1" ht="30" customHeight="1" x14ac:dyDescent="0.25">
      <c r="A26" s="11"/>
      <c r="B26" s="11"/>
      <c r="C26" s="16"/>
      <c r="D26" s="11"/>
      <c r="E26" s="40"/>
      <c r="F26" s="12"/>
      <c r="G26" s="15"/>
      <c r="H26" s="11"/>
    </row>
    <row r="27" spans="1:8" s="9" customFormat="1" ht="3.9" customHeight="1" thickBot="1" x14ac:dyDescent="0.3">
      <c r="A27" s="11"/>
      <c r="B27" s="11"/>
      <c r="C27" s="16"/>
      <c r="D27" s="11"/>
      <c r="E27" s="43"/>
      <c r="F27" s="12"/>
      <c r="G27" s="15"/>
      <c r="H27" s="11"/>
    </row>
    <row r="28" spans="1:8" s="1" customFormat="1" ht="30" customHeight="1" x14ac:dyDescent="0.25">
      <c r="A28" s="105" t="s">
        <v>13</v>
      </c>
      <c r="B28" s="105"/>
      <c r="C28" s="105"/>
      <c r="D28" s="105"/>
      <c r="E28" s="105"/>
      <c r="F28" s="105"/>
      <c r="G28" s="105"/>
      <c r="H28" s="105"/>
    </row>
    <row r="29" spans="1:8" s="9" customFormat="1" ht="30" customHeight="1" x14ac:dyDescent="0.25">
      <c r="A29" s="102" t="s">
        <v>45</v>
      </c>
      <c r="B29" s="102"/>
      <c r="C29" s="102"/>
      <c r="D29" s="103"/>
      <c r="E29" s="104" t="s">
        <v>6</v>
      </c>
      <c r="F29" s="102"/>
      <c r="G29" s="102"/>
      <c r="H29" s="102"/>
    </row>
    <row r="30" spans="1:8" s="9" customFormat="1" ht="30" customHeight="1" x14ac:dyDescent="0.25">
      <c r="A30" s="11"/>
      <c r="B30" s="12" t="s">
        <v>7</v>
      </c>
      <c r="C30" s="17">
        <f>(C11*C12*C13)/16</f>
        <v>504</v>
      </c>
      <c r="D30" s="85" t="s">
        <v>18</v>
      </c>
      <c r="E30" s="13"/>
      <c r="F30" s="12" t="s">
        <v>7</v>
      </c>
      <c r="G30" s="17">
        <f>(G11*G12*G13)/16</f>
        <v>504</v>
      </c>
      <c r="H30" s="11" t="s">
        <v>18</v>
      </c>
    </row>
    <row r="31" spans="1:8" s="9" customFormat="1" ht="30" customHeight="1" x14ac:dyDescent="0.25">
      <c r="A31" s="11"/>
      <c r="B31" s="12" t="s">
        <v>48</v>
      </c>
      <c r="C31" s="38">
        <f>C17</f>
        <v>1.3</v>
      </c>
      <c r="D31" s="85" t="s">
        <v>18</v>
      </c>
      <c r="E31" s="13"/>
      <c r="F31" s="12" t="s">
        <v>48</v>
      </c>
      <c r="G31" s="38">
        <f>G17</f>
        <v>1.3</v>
      </c>
      <c r="H31" s="11" t="s">
        <v>18</v>
      </c>
    </row>
    <row r="32" spans="1:8" s="9" customFormat="1" ht="12" customHeight="1" x14ac:dyDescent="0.25">
      <c r="A32" s="77"/>
      <c r="B32" s="78"/>
      <c r="C32" s="79"/>
      <c r="D32" s="86"/>
      <c r="E32" s="80"/>
      <c r="F32" s="78"/>
      <c r="G32" s="79"/>
      <c r="H32" s="77"/>
    </row>
    <row r="33" spans="1:8" s="9" customFormat="1" ht="30" customHeight="1" x14ac:dyDescent="0.25">
      <c r="A33" s="11"/>
      <c r="B33" s="12" t="s">
        <v>28</v>
      </c>
      <c r="C33" s="87">
        <v>0.25</v>
      </c>
      <c r="D33" s="85"/>
      <c r="E33" s="13"/>
      <c r="F33" s="23" t="s">
        <v>28</v>
      </c>
      <c r="G33" s="83">
        <f>C33</f>
        <v>0.25</v>
      </c>
    </row>
    <row r="34" spans="1:8" s="9" customFormat="1" ht="30" customHeight="1" x14ac:dyDescent="0.25">
      <c r="A34" s="11"/>
      <c r="B34" s="12" t="s">
        <v>29</v>
      </c>
      <c r="C34" s="87">
        <v>3</v>
      </c>
      <c r="D34" s="85"/>
      <c r="E34" s="13"/>
      <c r="F34" s="23" t="s">
        <v>29</v>
      </c>
      <c r="G34" s="83">
        <f>C34</f>
        <v>3</v>
      </c>
    </row>
    <row r="35" spans="1:8" s="9" customFormat="1" ht="30" customHeight="1" x14ac:dyDescent="0.25">
      <c r="A35" s="11"/>
      <c r="B35" s="12" t="s">
        <v>30</v>
      </c>
      <c r="C35" s="15">
        <f>C34/8</f>
        <v>0.375</v>
      </c>
      <c r="D35" s="85"/>
      <c r="E35" s="13"/>
      <c r="F35" s="23" t="s">
        <v>30</v>
      </c>
      <c r="G35" s="24">
        <f>G34/8</f>
        <v>0.375</v>
      </c>
    </row>
    <row r="36" spans="1:8" s="9" customFormat="1" ht="30" customHeight="1" x14ac:dyDescent="0.25">
      <c r="A36" s="11"/>
      <c r="B36" s="12" t="s">
        <v>49</v>
      </c>
      <c r="C36" s="42">
        <f>C33+C35</f>
        <v>0.625</v>
      </c>
      <c r="D36" s="85"/>
      <c r="E36" s="13"/>
      <c r="F36" s="12" t="s">
        <v>49</v>
      </c>
      <c r="G36" s="42">
        <f>G33+G35</f>
        <v>0.625</v>
      </c>
      <c r="H36" s="11"/>
    </row>
    <row r="37" spans="1:8" s="9" customFormat="1" ht="12" customHeight="1" x14ac:dyDescent="0.25">
      <c r="A37" s="77"/>
      <c r="B37" s="78"/>
      <c r="C37" s="79"/>
      <c r="D37" s="86"/>
      <c r="E37" s="80"/>
      <c r="F37" s="78"/>
      <c r="G37" s="79"/>
      <c r="H37" s="77"/>
    </row>
    <row r="38" spans="1:8" s="9" customFormat="1" ht="30" customHeight="1" x14ac:dyDescent="0.25">
      <c r="A38" s="11"/>
      <c r="B38" s="12" t="s">
        <v>47</v>
      </c>
      <c r="C38" s="88">
        <v>0.25</v>
      </c>
      <c r="D38" s="85"/>
      <c r="E38" s="13"/>
      <c r="F38" s="23" t="s">
        <v>47</v>
      </c>
      <c r="G38" s="32">
        <v>7.0000000000000007E-2</v>
      </c>
    </row>
    <row r="39" spans="1:8" s="82" customFormat="1" ht="30" customHeight="1" x14ac:dyDescent="0.25">
      <c r="A39" s="90"/>
      <c r="B39" s="91"/>
      <c r="C39" s="92"/>
      <c r="D39" s="93"/>
      <c r="E39" s="94"/>
      <c r="F39" s="91"/>
      <c r="G39" s="92"/>
      <c r="H39" s="90"/>
    </row>
    <row r="40" spans="1:8" s="9" customFormat="1" ht="30" customHeight="1" x14ac:dyDescent="0.25">
      <c r="A40" s="109" t="s">
        <v>31</v>
      </c>
      <c r="B40" s="109"/>
      <c r="C40" s="109"/>
      <c r="D40" s="110"/>
      <c r="E40" s="108" t="s">
        <v>31</v>
      </c>
      <c r="F40" s="109"/>
      <c r="G40" s="109"/>
      <c r="H40" s="109"/>
    </row>
    <row r="41" spans="1:8" s="9" customFormat="1" ht="30" customHeight="1" x14ac:dyDescent="0.25">
      <c r="A41" s="11"/>
      <c r="B41" s="12" t="s">
        <v>50</v>
      </c>
      <c r="C41" s="41">
        <f>C30</f>
        <v>504</v>
      </c>
      <c r="D41" s="85" t="s">
        <v>18</v>
      </c>
      <c r="E41" s="84"/>
      <c r="F41" s="12" t="s">
        <v>50</v>
      </c>
      <c r="G41" s="41">
        <f>G30</f>
        <v>504</v>
      </c>
      <c r="H41" s="11" t="s">
        <v>18</v>
      </c>
    </row>
    <row r="42" spans="1:8" s="9" customFormat="1" ht="30" customHeight="1" x14ac:dyDescent="0.25">
      <c r="A42" s="11"/>
      <c r="B42" s="12" t="s">
        <v>51</v>
      </c>
      <c r="C42" s="41">
        <f>C38*C41</f>
        <v>126</v>
      </c>
      <c r="D42" s="85" t="s">
        <v>18</v>
      </c>
      <c r="E42" s="13"/>
      <c r="F42" s="12" t="s">
        <v>51</v>
      </c>
      <c r="G42" s="41">
        <f>G38*G41</f>
        <v>35.28</v>
      </c>
      <c r="H42" s="11" t="s">
        <v>18</v>
      </c>
    </row>
    <row r="43" spans="1:8" s="9" customFormat="1" ht="12" customHeight="1" x14ac:dyDescent="0.25">
      <c r="A43" s="77"/>
      <c r="B43" s="78"/>
      <c r="C43" s="79"/>
      <c r="D43" s="86"/>
      <c r="E43" s="80"/>
      <c r="F43" s="78"/>
      <c r="G43" s="79"/>
      <c r="H43" s="77"/>
    </row>
    <row r="44" spans="1:8" s="9" customFormat="1" ht="30" customHeight="1" x14ac:dyDescent="0.25">
      <c r="A44" s="11"/>
      <c r="B44" s="12" t="s">
        <v>52</v>
      </c>
      <c r="C44" s="81">
        <f>C42*C36</f>
        <v>78.75</v>
      </c>
      <c r="D44" s="85"/>
      <c r="E44" s="13"/>
      <c r="F44" s="12" t="s">
        <v>52</v>
      </c>
      <c r="G44" s="81">
        <f>G42*G36</f>
        <v>22.05</v>
      </c>
      <c r="H44" s="11"/>
    </row>
    <row r="45" spans="1:8" s="9" customFormat="1" ht="30" customHeight="1" x14ac:dyDescent="0.25">
      <c r="A45" s="11"/>
      <c r="B45" s="12" t="s">
        <v>53</v>
      </c>
      <c r="C45" s="38">
        <f>C17*C41</f>
        <v>655.20000000000005</v>
      </c>
      <c r="D45" s="85"/>
      <c r="E45" s="13"/>
      <c r="F45" s="12" t="s">
        <v>53</v>
      </c>
      <c r="G45" s="38">
        <f>G17*G41</f>
        <v>655.20000000000005</v>
      </c>
      <c r="H45" s="11"/>
    </row>
    <row r="46" spans="1:8" s="9" customFormat="1" ht="12" customHeight="1" x14ac:dyDescent="0.25">
      <c r="A46" s="77"/>
      <c r="B46" s="78"/>
      <c r="C46" s="79"/>
      <c r="D46" s="86"/>
      <c r="E46" s="80"/>
      <c r="F46" s="78"/>
      <c r="G46" s="79"/>
      <c r="H46" s="77"/>
    </row>
    <row r="47" spans="1:8" s="9" customFormat="1" ht="30" customHeight="1" x14ac:dyDescent="0.25">
      <c r="A47" s="11"/>
      <c r="B47" s="12" t="s">
        <v>61</v>
      </c>
      <c r="C47" s="18">
        <f>C44+C45</f>
        <v>733.95</v>
      </c>
      <c r="D47" s="85" t="s">
        <v>19</v>
      </c>
      <c r="E47" s="13"/>
      <c r="F47" s="12" t="s">
        <v>61</v>
      </c>
      <c r="G47" s="18">
        <f>G44+G45</f>
        <v>677.25</v>
      </c>
      <c r="H47" s="11" t="s">
        <v>19</v>
      </c>
    </row>
    <row r="48" spans="1:8" s="9" customFormat="1" ht="30" customHeight="1" x14ac:dyDescent="0.25">
      <c r="A48" s="11"/>
      <c r="B48" s="12" t="s">
        <v>27</v>
      </c>
      <c r="C48" s="53">
        <v>0.1</v>
      </c>
      <c r="D48" s="85"/>
      <c r="E48" s="13"/>
      <c r="F48" s="12" t="s">
        <v>27</v>
      </c>
      <c r="G48" s="53">
        <v>0.05</v>
      </c>
      <c r="H48" s="11"/>
    </row>
    <row r="49" spans="1:8" s="9" customFormat="1" ht="30" customHeight="1" x14ac:dyDescent="0.25">
      <c r="A49" s="11"/>
      <c r="B49" s="4" t="s">
        <v>54</v>
      </c>
      <c r="C49" s="21">
        <f>(C47*C14)/(1-C48)</f>
        <v>42406</v>
      </c>
      <c r="D49" s="89" t="s">
        <v>20</v>
      </c>
      <c r="E49" s="13"/>
      <c r="F49" s="4" t="s">
        <v>54</v>
      </c>
      <c r="G49" s="21">
        <f>(G47*G14)/(1-G48)</f>
        <v>37070.526315789473</v>
      </c>
      <c r="H49" s="22" t="s">
        <v>20</v>
      </c>
    </row>
    <row r="50" spans="1:8" s="9" customFormat="1" ht="30" customHeight="1" thickBot="1" x14ac:dyDescent="0.3">
      <c r="A50" s="11"/>
      <c r="B50" s="11"/>
      <c r="C50" s="16"/>
      <c r="D50" s="85"/>
      <c r="E50" s="13"/>
    </row>
    <row r="51" spans="1:8" s="9" customFormat="1" ht="30" customHeight="1" thickBot="1" x14ac:dyDescent="0.3">
      <c r="A51" s="11"/>
      <c r="B51" s="45" t="s">
        <v>32</v>
      </c>
      <c r="C51" s="46">
        <f>C49/C25</f>
        <v>0.3238269957749611</v>
      </c>
      <c r="D51" s="85"/>
      <c r="E51" s="40"/>
      <c r="F51" s="45" t="s">
        <v>32</v>
      </c>
      <c r="G51" s="46">
        <f>G49/G25</f>
        <v>0.2830834591482041</v>
      </c>
      <c r="H51" s="11"/>
    </row>
    <row r="52" spans="1:8" s="9" customFormat="1" ht="30" customHeight="1" x14ac:dyDescent="0.25">
      <c r="A52" s="11"/>
      <c r="B52" s="11"/>
      <c r="C52" s="16"/>
      <c r="D52" s="11"/>
      <c r="E52" s="40"/>
      <c r="F52" s="12"/>
      <c r="G52" s="15"/>
      <c r="H52" s="11"/>
    </row>
    <row r="53" spans="1:8" s="9" customFormat="1" ht="3.9" customHeight="1" thickBot="1" x14ac:dyDescent="0.3">
      <c r="A53" s="11"/>
      <c r="B53" s="11"/>
      <c r="C53" s="16"/>
      <c r="D53" s="11"/>
      <c r="E53" s="43"/>
      <c r="F53" s="12"/>
      <c r="G53" s="15"/>
      <c r="H53" s="11"/>
    </row>
    <row r="54" spans="1:8" s="3" customFormat="1" ht="30" customHeight="1" x14ac:dyDescent="0.25">
      <c r="A54" s="105" t="s">
        <v>55</v>
      </c>
      <c r="B54" s="105"/>
      <c r="C54" s="105"/>
      <c r="D54" s="105"/>
      <c r="E54" s="105"/>
      <c r="F54" s="105"/>
      <c r="G54" s="105"/>
      <c r="H54" s="105"/>
    </row>
    <row r="55" spans="1:8" s="9" customFormat="1" ht="30" customHeight="1" x14ac:dyDescent="0.25">
      <c r="A55" s="102" t="s">
        <v>45</v>
      </c>
      <c r="B55" s="102"/>
      <c r="C55" s="102"/>
      <c r="D55" s="103"/>
      <c r="E55" s="104" t="s">
        <v>6</v>
      </c>
      <c r="F55" s="102"/>
      <c r="G55" s="102"/>
      <c r="H55" s="102"/>
    </row>
    <row r="56" spans="1:8" s="9" customFormat="1" ht="30" customHeight="1" x14ac:dyDescent="0.25">
      <c r="A56" s="75"/>
      <c r="B56" s="12" t="s">
        <v>67</v>
      </c>
      <c r="C56" s="96">
        <v>1</v>
      </c>
      <c r="D56" s="19" t="s">
        <v>68</v>
      </c>
      <c r="E56" s="97">
        <v>0.4</v>
      </c>
      <c r="F56" s="11" t="s">
        <v>58</v>
      </c>
      <c r="G56" s="11"/>
      <c r="H56" s="11"/>
    </row>
    <row r="57" spans="1:8" s="9" customFormat="1" ht="30" customHeight="1" x14ac:dyDescent="0.25">
      <c r="A57" s="75"/>
      <c r="B57" s="12" t="s">
        <v>69</v>
      </c>
      <c r="C57" s="98">
        <v>6</v>
      </c>
      <c r="D57" s="19" t="s">
        <v>70</v>
      </c>
      <c r="E57" s="99"/>
      <c r="F57" s="23" t="s">
        <v>71</v>
      </c>
      <c r="G57" s="100">
        <f>C57*E$56</f>
        <v>2.4000000000000004</v>
      </c>
      <c r="H57" s="19" t="s">
        <v>70</v>
      </c>
    </row>
    <row r="58" spans="1:8" s="9" customFormat="1" ht="30" customHeight="1" x14ac:dyDescent="0.25">
      <c r="A58" s="11"/>
      <c r="B58" s="23" t="s">
        <v>72</v>
      </c>
      <c r="C58" s="101">
        <f>C57*C56</f>
        <v>6</v>
      </c>
      <c r="D58" s="14"/>
      <c r="E58" s="13"/>
      <c r="F58" s="23" t="s">
        <v>73</v>
      </c>
      <c r="G58" s="24">
        <f>C58*E$56</f>
        <v>2.4000000000000004</v>
      </c>
    </row>
    <row r="59" spans="1:8" s="9" customFormat="1" ht="30" customHeight="1" x14ac:dyDescent="0.25">
      <c r="A59" s="11"/>
      <c r="B59" s="23" t="s">
        <v>56</v>
      </c>
      <c r="C59" s="24">
        <f>C13*C58</f>
        <v>42</v>
      </c>
      <c r="D59" s="14"/>
      <c r="E59" s="13"/>
      <c r="F59" s="23" t="s">
        <v>59</v>
      </c>
      <c r="G59" s="24">
        <f t="shared" ref="G59:G60" si="0">C59*E$56</f>
        <v>16.8</v>
      </c>
    </row>
    <row r="60" spans="1:8" s="9" customFormat="1" ht="30" customHeight="1" x14ac:dyDescent="0.25">
      <c r="A60" s="11"/>
      <c r="B60" s="23" t="s">
        <v>57</v>
      </c>
      <c r="C60" s="24">
        <f>C14*C59</f>
        <v>2184</v>
      </c>
      <c r="D60" s="14"/>
      <c r="E60" s="13"/>
      <c r="F60" s="23" t="s">
        <v>60</v>
      </c>
      <c r="G60" s="24">
        <f t="shared" si="0"/>
        <v>873.6</v>
      </c>
    </row>
    <row r="61" spans="1:8" ht="23.4" thickBot="1" x14ac:dyDescent="0.3">
      <c r="A61" s="44"/>
      <c r="B61" s="44"/>
      <c r="C61" s="11"/>
      <c r="D61" s="11"/>
      <c r="E61" s="13"/>
      <c r="F61" s="11"/>
      <c r="G61" s="11"/>
      <c r="H61" s="9"/>
    </row>
    <row r="62" spans="1:8" ht="27.6" x14ac:dyDescent="0.25">
      <c r="A62" s="105" t="s">
        <v>33</v>
      </c>
      <c r="B62" s="105"/>
      <c r="C62" s="105"/>
      <c r="D62" s="105"/>
      <c r="E62" s="105"/>
      <c r="F62" s="105"/>
      <c r="G62" s="105"/>
      <c r="H62" s="105"/>
    </row>
    <row r="63" spans="1:8" s="9" customFormat="1" ht="30" customHeight="1" x14ac:dyDescent="0.25">
      <c r="A63" s="102" t="s">
        <v>45</v>
      </c>
      <c r="B63" s="102"/>
      <c r="C63" s="102"/>
      <c r="D63" s="103"/>
      <c r="E63" s="104" t="s">
        <v>6</v>
      </c>
      <c r="F63" s="102"/>
      <c r="G63" s="102"/>
      <c r="H63" s="102"/>
    </row>
    <row r="64" spans="1:8" ht="22.8" x14ac:dyDescent="0.25">
      <c r="A64" s="5"/>
      <c r="B64" s="5"/>
      <c r="C64" s="5"/>
      <c r="D64" s="5"/>
      <c r="E64" s="6"/>
      <c r="F64" s="5"/>
      <c r="G64" s="5"/>
      <c r="H64" s="5"/>
    </row>
    <row r="65" spans="1:8" ht="22.8" x14ac:dyDescent="0.25">
      <c r="A65" s="19"/>
      <c r="B65" s="12" t="s">
        <v>13</v>
      </c>
      <c r="C65" s="18">
        <f>C49</f>
        <v>42406</v>
      </c>
      <c r="D65" s="19"/>
      <c r="E65" s="20"/>
      <c r="F65" s="12" t="s">
        <v>13</v>
      </c>
      <c r="G65" s="18">
        <f>G49</f>
        <v>37070.526315789473</v>
      </c>
      <c r="H65" s="19"/>
    </row>
    <row r="66" spans="1:8" ht="22.8" x14ac:dyDescent="0.25">
      <c r="A66" s="19"/>
      <c r="B66" s="12" t="s">
        <v>0</v>
      </c>
      <c r="C66" s="18">
        <f>C60</f>
        <v>2184</v>
      </c>
      <c r="D66" s="19"/>
      <c r="E66" s="20"/>
      <c r="F66" s="12" t="s">
        <v>0</v>
      </c>
      <c r="G66" s="18">
        <f>G60</f>
        <v>873.6</v>
      </c>
      <c r="H66" s="19"/>
    </row>
    <row r="67" spans="1:8" ht="22.8" x14ac:dyDescent="0.25">
      <c r="A67" s="19"/>
      <c r="B67" s="4" t="s">
        <v>36</v>
      </c>
      <c r="C67" s="47">
        <f>SUM(C65:C66)</f>
        <v>44590</v>
      </c>
      <c r="D67" s="19"/>
      <c r="E67" s="20"/>
      <c r="F67" s="4" t="s">
        <v>36</v>
      </c>
      <c r="G67" s="47">
        <f>SUM(G65:G66)</f>
        <v>37944.126315789472</v>
      </c>
      <c r="H67" s="19"/>
    </row>
    <row r="68" spans="1:8" s="9" customFormat="1" ht="22.8" x14ac:dyDescent="0.25">
      <c r="A68" s="19"/>
      <c r="B68" s="12"/>
      <c r="C68" s="14"/>
      <c r="D68" s="19"/>
      <c r="E68" s="20"/>
      <c r="F68" s="12"/>
      <c r="G68" s="14"/>
      <c r="H68" s="19"/>
    </row>
    <row r="69" spans="1:8" s="9" customFormat="1" ht="22.8" x14ac:dyDescent="0.25">
      <c r="A69" s="19"/>
      <c r="B69" s="4" t="s">
        <v>34</v>
      </c>
      <c r="C69" s="47">
        <f>C25</f>
        <v>130952.63999999998</v>
      </c>
      <c r="D69" s="19"/>
      <c r="E69" s="20"/>
      <c r="F69" s="4" t="s">
        <v>34</v>
      </c>
      <c r="G69" s="47">
        <f>G25</f>
        <v>130952.63999999998</v>
      </c>
      <c r="H69" s="19"/>
    </row>
    <row r="70" spans="1:8" s="9" customFormat="1" ht="22.8" x14ac:dyDescent="0.25">
      <c r="E70" s="13"/>
    </row>
    <row r="71" spans="1:8" s="9" customFormat="1" ht="22.8" x14ac:dyDescent="0.25">
      <c r="B71" s="7" t="s">
        <v>35</v>
      </c>
      <c r="C71" s="48">
        <f>C69-C67</f>
        <v>86362.639999999985</v>
      </c>
      <c r="E71" s="13"/>
      <c r="F71" s="7" t="s">
        <v>35</v>
      </c>
      <c r="G71" s="48">
        <f>G69-G67</f>
        <v>93008.513684210513</v>
      </c>
    </row>
    <row r="72" spans="1:8" s="9" customFormat="1" ht="23.4" thickBot="1" x14ac:dyDescent="0.3"/>
    <row r="73" spans="1:8" s="9" customFormat="1" ht="23.4" thickBot="1" x14ac:dyDescent="0.3">
      <c r="A73" s="49"/>
      <c r="B73" s="50"/>
      <c r="C73" s="50"/>
      <c r="D73" s="68"/>
      <c r="E73" s="51" t="s">
        <v>42</v>
      </c>
      <c r="F73" s="72">
        <f>G71-C71</f>
        <v>6645.8736842105282</v>
      </c>
      <c r="G73" s="73">
        <f>F73/C71</f>
        <v>7.6953109402520925E-2</v>
      </c>
      <c r="H73" s="52"/>
    </row>
    <row r="74" spans="1:8" s="9" customFormat="1" ht="23.4" thickBot="1" x14ac:dyDescent="0.3"/>
    <row r="75" spans="1:8" s="9" customFormat="1" ht="23.4" thickBot="1" x14ac:dyDescent="0.3">
      <c r="A75" s="67"/>
      <c r="B75" s="68"/>
      <c r="C75" s="68"/>
      <c r="D75" s="68"/>
      <c r="E75" s="51" t="s">
        <v>43</v>
      </c>
      <c r="F75" s="69">
        <f>(E4/F73)*12</f>
        <v>23.473211711897207</v>
      </c>
      <c r="G75" s="50" t="s">
        <v>14</v>
      </c>
      <c r="H75" s="70"/>
    </row>
    <row r="76" spans="1:8" s="9" customFormat="1" ht="23.4" thickBot="1" x14ac:dyDescent="0.3"/>
    <row r="77" spans="1:8" s="9" customFormat="1" ht="23.4" thickBot="1" x14ac:dyDescent="0.3">
      <c r="A77" s="67"/>
      <c r="B77" s="68"/>
      <c r="C77" s="68"/>
      <c r="D77" s="68"/>
      <c r="E77" s="71" t="s">
        <v>44</v>
      </c>
      <c r="F77" s="72">
        <f>F73*B4</f>
        <v>6645.8736842105282</v>
      </c>
      <c r="G77" s="68"/>
      <c r="H77" s="70"/>
    </row>
    <row r="78" spans="1:8" s="9" customFormat="1" ht="27.6" x14ac:dyDescent="0.25">
      <c r="D78" s="66"/>
    </row>
    <row r="79" spans="1:8" s="9" customFormat="1" ht="22.8" x14ac:dyDescent="0.25"/>
    <row r="80" spans="1:8" s="9" customFormat="1" ht="22.8" x14ac:dyDescent="0.25"/>
    <row r="81" s="9" customFormat="1" ht="22.8" x14ac:dyDescent="0.25"/>
    <row r="82" s="9" customFormat="1" ht="22.8" x14ac:dyDescent="0.25"/>
    <row r="83" s="9" customFormat="1" ht="22.8" x14ac:dyDescent="0.25"/>
    <row r="84" s="9" customFormat="1" ht="22.8" x14ac:dyDescent="0.25"/>
  </sheetData>
  <mergeCells count="18">
    <mergeCell ref="E4:F4"/>
    <mergeCell ref="A7:H7"/>
    <mergeCell ref="B9:D9"/>
    <mergeCell ref="F9:H9"/>
    <mergeCell ref="A62:H62"/>
    <mergeCell ref="A63:D63"/>
    <mergeCell ref="E63:H63"/>
    <mergeCell ref="A20:H20"/>
    <mergeCell ref="A21:D21"/>
    <mergeCell ref="E21:H21"/>
    <mergeCell ref="E40:H40"/>
    <mergeCell ref="A40:D40"/>
    <mergeCell ref="A55:D55"/>
    <mergeCell ref="E55:H55"/>
    <mergeCell ref="A54:H54"/>
    <mergeCell ref="A28:H28"/>
    <mergeCell ref="A29:D29"/>
    <mergeCell ref="E29:H29"/>
  </mergeCells>
  <phoneticPr fontId="0" type="noConversion"/>
  <printOptions horizontalCentered="1"/>
  <pageMargins left="0.25" right="0.25" top="0.25" bottom="0.25" header="0.3" footer="0.3"/>
  <pageSetup scale="73" fitToHeight="3" orientation="landscape" horizontalDpi="4294967293" verticalDpi="4294967293" r:id="rId1"/>
  <headerFooter alignWithMargins="0"/>
  <rowBreaks count="2" manualBreakCount="2">
    <brk id="26" max="7" man="1"/>
    <brk id="52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view="pageBreakPreview" zoomScale="70" zoomScaleNormal="90" zoomScaleSheetLayoutView="70" workbookViewId="0"/>
  </sheetViews>
  <sheetFormatPr defaultColWidth="9.109375" defaultRowHeight="13.2" x14ac:dyDescent="0.25"/>
  <cols>
    <col min="1" max="1" width="28.6640625" style="2" customWidth="1"/>
    <col min="2" max="2" width="20.6640625" style="2" customWidth="1"/>
    <col min="3" max="3" width="24.6640625" style="2" customWidth="1"/>
    <col min="4" max="4" width="10.6640625" style="2" customWidth="1"/>
    <col min="5" max="5" width="28.6640625" style="2" customWidth="1"/>
    <col min="6" max="6" width="20.6640625" style="2" customWidth="1"/>
    <col min="7" max="7" width="24.6640625" style="2" customWidth="1"/>
    <col min="8" max="8" width="10.6640625" style="2" customWidth="1"/>
    <col min="9" max="16384" width="9.109375" style="2"/>
  </cols>
  <sheetData>
    <row r="1" spans="1:8" ht="36" customHeight="1" x14ac:dyDescent="0.25">
      <c r="C1" s="25" t="s">
        <v>15</v>
      </c>
      <c r="D1" s="26"/>
      <c r="H1" s="10" t="s">
        <v>37</v>
      </c>
    </row>
    <row r="2" spans="1:8" ht="36" customHeight="1" x14ac:dyDescent="0.25">
      <c r="C2" s="25" t="s">
        <v>16</v>
      </c>
      <c r="D2" s="26"/>
      <c r="F2" s="54"/>
      <c r="G2" s="54"/>
      <c r="H2" s="74" t="s">
        <v>63</v>
      </c>
    </row>
    <row r="3" spans="1:8" ht="36" customHeight="1" thickBot="1" x14ac:dyDescent="0.3">
      <c r="A3" s="55" t="s">
        <v>38</v>
      </c>
      <c r="B3" s="58"/>
      <c r="C3" s="59"/>
      <c r="D3" s="60"/>
      <c r="E3" s="58"/>
      <c r="F3" s="58"/>
      <c r="G3" s="57"/>
      <c r="H3" s="57"/>
    </row>
    <row r="4" spans="1:8" ht="36" customHeight="1" thickBot="1" x14ac:dyDescent="0.3">
      <c r="A4" s="55" t="s">
        <v>39</v>
      </c>
      <c r="B4" s="65">
        <v>1</v>
      </c>
      <c r="C4" s="25"/>
      <c r="D4" s="7" t="s">
        <v>41</v>
      </c>
      <c r="E4" s="111">
        <v>12500</v>
      </c>
      <c r="F4" s="111"/>
      <c r="G4" s="57"/>
      <c r="H4" s="57"/>
    </row>
    <row r="5" spans="1:8" s="27" customFormat="1" ht="30" customHeight="1" thickBot="1" x14ac:dyDescent="0.3">
      <c r="A5" s="56" t="s">
        <v>40</v>
      </c>
      <c r="B5" s="61"/>
      <c r="C5" s="62"/>
      <c r="D5" s="62"/>
      <c r="E5" s="62"/>
      <c r="F5" s="62"/>
      <c r="G5" s="28"/>
    </row>
    <row r="6" spans="1:8" s="27" customFormat="1" ht="30" customHeight="1" x14ac:dyDescent="0.25">
      <c r="A6" s="56"/>
      <c r="B6" s="63"/>
      <c r="C6" s="64"/>
      <c r="D6" s="64"/>
      <c r="E6" s="64"/>
      <c r="F6" s="64"/>
      <c r="G6" s="28"/>
    </row>
    <row r="7" spans="1:8" ht="30" customHeight="1" thickBot="1" x14ac:dyDescent="0.3">
      <c r="A7" s="112" t="s">
        <v>46</v>
      </c>
      <c r="B7" s="112"/>
      <c r="C7" s="112"/>
      <c r="D7" s="112"/>
      <c r="E7" s="112"/>
      <c r="F7" s="112"/>
      <c r="G7" s="112"/>
      <c r="H7" s="112"/>
    </row>
    <row r="8" spans="1:8" ht="30" customHeight="1" x14ac:dyDescent="0.25">
      <c r="A8" s="29"/>
      <c r="B8" s="29"/>
      <c r="C8" s="29"/>
      <c r="D8" s="29"/>
      <c r="E8" s="30"/>
      <c r="F8" s="29"/>
      <c r="G8" s="29"/>
      <c r="H8" s="29"/>
    </row>
    <row r="9" spans="1:8" s="3" customFormat="1" ht="30" customHeight="1" x14ac:dyDescent="0.25">
      <c r="A9" s="7" t="s">
        <v>26</v>
      </c>
      <c r="B9" s="113" t="str">
        <f>H2</f>
        <v>Alitas</v>
      </c>
      <c r="C9" s="113"/>
      <c r="D9" s="113"/>
      <c r="E9" s="8" t="s">
        <v>26</v>
      </c>
      <c r="F9" s="113" t="str">
        <f>H2</f>
        <v>Alitas</v>
      </c>
      <c r="G9" s="113"/>
      <c r="H9" s="113"/>
    </row>
    <row r="10" spans="1:8" s="9" customFormat="1" ht="30" customHeight="1" x14ac:dyDescent="0.25">
      <c r="E10" s="13"/>
      <c r="F10" s="12" t="s">
        <v>25</v>
      </c>
      <c r="G10" s="32">
        <v>0</v>
      </c>
    </row>
    <row r="11" spans="1:8" s="9" customFormat="1" ht="30" customHeight="1" x14ac:dyDescent="0.25">
      <c r="B11" s="23" t="s">
        <v>1</v>
      </c>
      <c r="C11" s="31">
        <v>60</v>
      </c>
      <c r="E11" s="13"/>
      <c r="F11" s="12" t="s">
        <v>1</v>
      </c>
      <c r="G11" s="33">
        <f>C11*(1+G10)</f>
        <v>60</v>
      </c>
    </row>
    <row r="12" spans="1:8" s="9" customFormat="1" ht="30" customHeight="1" x14ac:dyDescent="0.25">
      <c r="B12" s="23" t="s">
        <v>2</v>
      </c>
      <c r="C12" s="31">
        <v>20</v>
      </c>
      <c r="D12" s="9" t="s">
        <v>17</v>
      </c>
      <c r="E12" s="13"/>
      <c r="F12" s="12" t="s">
        <v>2</v>
      </c>
      <c r="G12" s="9">
        <f>C12</f>
        <v>20</v>
      </c>
      <c r="H12" s="9" t="s">
        <v>17</v>
      </c>
    </row>
    <row r="13" spans="1:8" s="9" customFormat="1" ht="30" customHeight="1" x14ac:dyDescent="0.25">
      <c r="B13" s="23" t="s">
        <v>5</v>
      </c>
      <c r="C13" s="31">
        <v>7</v>
      </c>
      <c r="D13" s="9" t="s">
        <v>9</v>
      </c>
      <c r="E13" s="13"/>
      <c r="F13" s="12" t="s">
        <v>5</v>
      </c>
      <c r="G13" s="9">
        <f>C13</f>
        <v>7</v>
      </c>
      <c r="H13" s="9" t="s">
        <v>9</v>
      </c>
    </row>
    <row r="14" spans="1:8" s="9" customFormat="1" ht="30" customHeight="1" x14ac:dyDescent="0.25">
      <c r="B14" s="23" t="s">
        <v>8</v>
      </c>
      <c r="C14" s="31">
        <v>52</v>
      </c>
      <c r="D14" s="9" t="s">
        <v>10</v>
      </c>
      <c r="E14" s="13"/>
      <c r="F14" s="12" t="s">
        <v>8</v>
      </c>
      <c r="G14" s="9">
        <f>C14</f>
        <v>52</v>
      </c>
      <c r="H14" s="9" t="s">
        <v>10</v>
      </c>
    </row>
    <row r="15" spans="1:8" s="9" customFormat="1" ht="30" customHeight="1" x14ac:dyDescent="0.25">
      <c r="B15" s="23" t="s">
        <v>12</v>
      </c>
      <c r="C15" s="31">
        <v>40</v>
      </c>
      <c r="D15" s="9" t="s">
        <v>18</v>
      </c>
      <c r="E15" s="13"/>
      <c r="F15" s="12" t="s">
        <v>12</v>
      </c>
      <c r="G15" s="82">
        <f>C15</f>
        <v>40</v>
      </c>
      <c r="H15" s="9" t="s">
        <v>18</v>
      </c>
    </row>
    <row r="16" spans="1:8" s="9" customFormat="1" ht="30" customHeight="1" x14ac:dyDescent="0.25">
      <c r="B16" s="23" t="s">
        <v>3</v>
      </c>
      <c r="C16" s="34">
        <v>52</v>
      </c>
      <c r="E16" s="13"/>
      <c r="F16" s="12" t="s">
        <v>3</v>
      </c>
      <c r="G16" s="83">
        <f>C16</f>
        <v>52</v>
      </c>
    </row>
    <row r="17" spans="1:8" s="9" customFormat="1" ht="30" customHeight="1" x14ac:dyDescent="0.25">
      <c r="B17" s="23" t="s">
        <v>11</v>
      </c>
      <c r="C17" s="35">
        <f>C16/C15</f>
        <v>1.3</v>
      </c>
      <c r="E17" s="13"/>
      <c r="F17" s="12" t="s">
        <v>11</v>
      </c>
      <c r="G17" s="35">
        <f>G16/G15</f>
        <v>1.3</v>
      </c>
    </row>
    <row r="18" spans="1:8" s="9" customFormat="1" ht="30" customHeight="1" x14ac:dyDescent="0.25">
      <c r="B18" s="23" t="s">
        <v>4</v>
      </c>
      <c r="C18" s="35">
        <f>C17/16</f>
        <v>8.1250000000000003E-2</v>
      </c>
      <c r="E18" s="13"/>
      <c r="F18" s="12" t="s">
        <v>4</v>
      </c>
      <c r="G18" s="35">
        <f>G17/16</f>
        <v>8.1250000000000003E-2</v>
      </c>
    </row>
    <row r="19" spans="1:8" ht="30" customHeight="1" thickBot="1" x14ac:dyDescent="0.3">
      <c r="A19" s="23"/>
      <c r="B19" s="9"/>
      <c r="C19" s="9"/>
      <c r="D19" s="9"/>
      <c r="E19" s="36"/>
      <c r="F19" s="9"/>
      <c r="G19" s="9"/>
      <c r="H19" s="9"/>
    </row>
    <row r="20" spans="1:8" s="1" customFormat="1" ht="30" customHeight="1" x14ac:dyDescent="0.25">
      <c r="A20" s="105" t="s">
        <v>21</v>
      </c>
      <c r="B20" s="105"/>
      <c r="C20" s="105"/>
      <c r="D20" s="105"/>
      <c r="E20" s="105"/>
      <c r="F20" s="105"/>
      <c r="G20" s="105"/>
      <c r="H20" s="105"/>
    </row>
    <row r="21" spans="1:8" s="9" customFormat="1" ht="30" customHeight="1" x14ac:dyDescent="0.25">
      <c r="A21" s="106" t="s">
        <v>45</v>
      </c>
      <c r="B21" s="106"/>
      <c r="C21" s="106"/>
      <c r="D21" s="106"/>
      <c r="E21" s="107" t="s">
        <v>6</v>
      </c>
      <c r="F21" s="106"/>
      <c r="G21" s="106"/>
      <c r="H21" s="106"/>
    </row>
    <row r="22" spans="1:8" s="9" customFormat="1" ht="30" customHeight="1" x14ac:dyDescent="0.25">
      <c r="E22" s="13"/>
      <c r="F22" s="12" t="s">
        <v>62</v>
      </c>
      <c r="G22" s="32">
        <v>0</v>
      </c>
      <c r="H22" s="11"/>
    </row>
    <row r="23" spans="1:8" s="9" customFormat="1" ht="30" customHeight="1" x14ac:dyDescent="0.25">
      <c r="A23" s="11"/>
      <c r="B23" s="12" t="s">
        <v>22</v>
      </c>
      <c r="C23" s="37">
        <v>8.99</v>
      </c>
      <c r="D23" s="11"/>
      <c r="E23" s="13"/>
      <c r="F23" s="12" t="s">
        <v>22</v>
      </c>
      <c r="G23" s="24">
        <f>C23*(1+G22)</f>
        <v>8.99</v>
      </c>
      <c r="H23" s="11"/>
    </row>
    <row r="24" spans="1:8" s="9" customFormat="1" ht="30" customHeight="1" x14ac:dyDescent="0.25">
      <c r="A24" s="11"/>
      <c r="B24" s="12" t="s">
        <v>24</v>
      </c>
      <c r="C24" s="38">
        <f>C23*C11*C13</f>
        <v>3775.7999999999997</v>
      </c>
      <c r="D24" s="11"/>
      <c r="E24" s="40"/>
      <c r="F24" s="12" t="s">
        <v>24</v>
      </c>
      <c r="G24" s="38">
        <f>G23*G11*G13</f>
        <v>3775.7999999999997</v>
      </c>
      <c r="H24" s="11"/>
    </row>
    <row r="25" spans="1:8" s="9" customFormat="1" ht="30" customHeight="1" x14ac:dyDescent="0.25">
      <c r="A25" s="11"/>
      <c r="B25" s="4" t="s">
        <v>23</v>
      </c>
      <c r="C25" s="39">
        <f>C24*C14</f>
        <v>196341.59999999998</v>
      </c>
      <c r="D25" s="22" t="s">
        <v>20</v>
      </c>
      <c r="E25" s="40"/>
      <c r="F25" s="4" t="s">
        <v>23</v>
      </c>
      <c r="G25" s="39">
        <f>G24*G14</f>
        <v>196341.59999999998</v>
      </c>
      <c r="H25" s="22" t="s">
        <v>20</v>
      </c>
    </row>
    <row r="26" spans="1:8" s="9" customFormat="1" ht="30" customHeight="1" x14ac:dyDescent="0.25">
      <c r="A26" s="11"/>
      <c r="B26" s="11"/>
      <c r="C26" s="16"/>
      <c r="D26" s="11"/>
      <c r="E26" s="40"/>
      <c r="F26" s="12"/>
      <c r="G26" s="15"/>
      <c r="H26" s="11"/>
    </row>
    <row r="27" spans="1:8" s="9" customFormat="1" ht="3.9" customHeight="1" thickBot="1" x14ac:dyDescent="0.3">
      <c r="A27" s="11"/>
      <c r="B27" s="11"/>
      <c r="C27" s="16"/>
      <c r="D27" s="11"/>
      <c r="E27" s="43"/>
      <c r="F27" s="12"/>
      <c r="G27" s="15"/>
      <c r="H27" s="11"/>
    </row>
    <row r="28" spans="1:8" s="1" customFormat="1" ht="30" customHeight="1" x14ac:dyDescent="0.25">
      <c r="A28" s="105" t="s">
        <v>13</v>
      </c>
      <c r="B28" s="105"/>
      <c r="C28" s="105"/>
      <c r="D28" s="105"/>
      <c r="E28" s="105"/>
      <c r="F28" s="105"/>
      <c r="G28" s="105"/>
      <c r="H28" s="105"/>
    </row>
    <row r="29" spans="1:8" s="9" customFormat="1" ht="30" customHeight="1" x14ac:dyDescent="0.25">
      <c r="A29" s="102" t="s">
        <v>45</v>
      </c>
      <c r="B29" s="102"/>
      <c r="C29" s="102"/>
      <c r="D29" s="103"/>
      <c r="E29" s="104" t="s">
        <v>6</v>
      </c>
      <c r="F29" s="102"/>
      <c r="G29" s="102"/>
      <c r="H29" s="102"/>
    </row>
    <row r="30" spans="1:8" s="9" customFormat="1" ht="30" customHeight="1" x14ac:dyDescent="0.25">
      <c r="A30" s="11"/>
      <c r="B30" s="12" t="s">
        <v>7</v>
      </c>
      <c r="C30" s="17">
        <f>(C11*C12*C13)/16</f>
        <v>525</v>
      </c>
      <c r="D30" s="85" t="s">
        <v>18</v>
      </c>
      <c r="E30" s="13"/>
      <c r="F30" s="12" t="s">
        <v>7</v>
      </c>
      <c r="G30" s="17">
        <f>(G11*G12*G13)/16</f>
        <v>525</v>
      </c>
      <c r="H30" s="11" t="s">
        <v>18</v>
      </c>
    </row>
    <row r="31" spans="1:8" s="9" customFormat="1" ht="30" customHeight="1" x14ac:dyDescent="0.25">
      <c r="A31" s="11"/>
      <c r="B31" s="12" t="s">
        <v>48</v>
      </c>
      <c r="C31" s="38">
        <f>C17</f>
        <v>1.3</v>
      </c>
      <c r="D31" s="85" t="s">
        <v>18</v>
      </c>
      <c r="E31" s="13"/>
      <c r="F31" s="12" t="s">
        <v>48</v>
      </c>
      <c r="G31" s="38">
        <f>G17</f>
        <v>1.3</v>
      </c>
      <c r="H31" s="11" t="s">
        <v>18</v>
      </c>
    </row>
    <row r="32" spans="1:8" s="9" customFormat="1" ht="12" customHeight="1" x14ac:dyDescent="0.25">
      <c r="A32" s="77"/>
      <c r="B32" s="78"/>
      <c r="C32" s="79"/>
      <c r="D32" s="86"/>
      <c r="E32" s="80"/>
      <c r="F32" s="78"/>
      <c r="G32" s="79"/>
      <c r="H32" s="77"/>
    </row>
    <row r="33" spans="1:8" s="9" customFormat="1" ht="30" customHeight="1" x14ac:dyDescent="0.25">
      <c r="A33" s="11"/>
      <c r="B33" s="12" t="s">
        <v>28</v>
      </c>
      <c r="C33" s="87">
        <v>0.25</v>
      </c>
      <c r="D33" s="85"/>
      <c r="E33" s="13"/>
      <c r="F33" s="23" t="s">
        <v>28</v>
      </c>
      <c r="G33" s="83">
        <f>C33</f>
        <v>0.25</v>
      </c>
    </row>
    <row r="34" spans="1:8" s="9" customFormat="1" ht="30" customHeight="1" x14ac:dyDescent="0.25">
      <c r="A34" s="11"/>
      <c r="B34" s="12" t="s">
        <v>29</v>
      </c>
      <c r="C34" s="87">
        <v>3</v>
      </c>
      <c r="D34" s="85"/>
      <c r="E34" s="13"/>
      <c r="F34" s="23" t="s">
        <v>29</v>
      </c>
      <c r="G34" s="83">
        <f>C34</f>
        <v>3</v>
      </c>
    </row>
    <row r="35" spans="1:8" s="9" customFormat="1" ht="30" customHeight="1" x14ac:dyDescent="0.25">
      <c r="A35" s="11"/>
      <c r="B35" s="12" t="s">
        <v>30</v>
      </c>
      <c r="C35" s="15">
        <f>C34/8</f>
        <v>0.375</v>
      </c>
      <c r="D35" s="85"/>
      <c r="E35" s="13"/>
      <c r="F35" s="23" t="s">
        <v>30</v>
      </c>
      <c r="G35" s="24">
        <f>G34/8</f>
        <v>0.375</v>
      </c>
    </row>
    <row r="36" spans="1:8" s="9" customFormat="1" ht="30" customHeight="1" x14ac:dyDescent="0.25">
      <c r="A36" s="11"/>
      <c r="B36" s="12" t="s">
        <v>49</v>
      </c>
      <c r="C36" s="42">
        <f>C33+C35</f>
        <v>0.625</v>
      </c>
      <c r="D36" s="85"/>
      <c r="E36" s="13"/>
      <c r="F36" s="12" t="s">
        <v>49</v>
      </c>
      <c r="G36" s="42">
        <f>G33+G35</f>
        <v>0.625</v>
      </c>
      <c r="H36" s="11"/>
    </row>
    <row r="37" spans="1:8" s="9" customFormat="1" ht="12" customHeight="1" x14ac:dyDescent="0.25">
      <c r="A37" s="77"/>
      <c r="B37" s="78"/>
      <c r="C37" s="79"/>
      <c r="D37" s="86"/>
      <c r="E37" s="80"/>
      <c r="F37" s="78"/>
      <c r="G37" s="79"/>
      <c r="H37" s="77"/>
    </row>
    <row r="38" spans="1:8" s="9" customFormat="1" ht="30" customHeight="1" x14ac:dyDescent="0.25">
      <c r="A38" s="11"/>
      <c r="B38" s="12" t="s">
        <v>47</v>
      </c>
      <c r="C38" s="88">
        <v>0.25</v>
      </c>
      <c r="D38" s="85"/>
      <c r="E38" s="13"/>
      <c r="F38" s="23" t="s">
        <v>47</v>
      </c>
      <c r="G38" s="32">
        <v>7.0000000000000007E-2</v>
      </c>
    </row>
    <row r="39" spans="1:8" s="82" customFormat="1" ht="30" customHeight="1" x14ac:dyDescent="0.25">
      <c r="A39" s="90"/>
      <c r="B39" s="91"/>
      <c r="C39" s="92"/>
      <c r="D39" s="93"/>
      <c r="E39" s="94"/>
      <c r="F39" s="91"/>
      <c r="G39" s="92"/>
      <c r="H39" s="90"/>
    </row>
    <row r="40" spans="1:8" s="9" customFormat="1" ht="30" customHeight="1" x14ac:dyDescent="0.25">
      <c r="A40" s="109" t="s">
        <v>31</v>
      </c>
      <c r="B40" s="109"/>
      <c r="C40" s="109"/>
      <c r="D40" s="110"/>
      <c r="E40" s="108" t="s">
        <v>31</v>
      </c>
      <c r="F40" s="109"/>
      <c r="G40" s="109"/>
      <c r="H40" s="109"/>
    </row>
    <row r="41" spans="1:8" s="9" customFormat="1" ht="30" customHeight="1" x14ac:dyDescent="0.25">
      <c r="A41" s="11"/>
      <c r="B41" s="12" t="s">
        <v>50</v>
      </c>
      <c r="C41" s="41">
        <f>C30</f>
        <v>525</v>
      </c>
      <c r="D41" s="85" t="s">
        <v>18</v>
      </c>
      <c r="E41" s="84"/>
      <c r="F41" s="12" t="s">
        <v>50</v>
      </c>
      <c r="G41" s="41">
        <f>G30</f>
        <v>525</v>
      </c>
      <c r="H41" s="11" t="s">
        <v>18</v>
      </c>
    </row>
    <row r="42" spans="1:8" s="9" customFormat="1" ht="30" customHeight="1" x14ac:dyDescent="0.25">
      <c r="A42" s="11"/>
      <c r="B42" s="12" t="s">
        <v>51</v>
      </c>
      <c r="C42" s="41">
        <f>C38*C41</f>
        <v>131.25</v>
      </c>
      <c r="D42" s="85" t="s">
        <v>18</v>
      </c>
      <c r="E42" s="13"/>
      <c r="F42" s="12" t="s">
        <v>51</v>
      </c>
      <c r="G42" s="41">
        <f>G38*G41</f>
        <v>36.75</v>
      </c>
      <c r="H42" s="11" t="s">
        <v>18</v>
      </c>
    </row>
    <row r="43" spans="1:8" s="9" customFormat="1" ht="12" customHeight="1" x14ac:dyDescent="0.25">
      <c r="A43" s="77"/>
      <c r="B43" s="78"/>
      <c r="C43" s="79"/>
      <c r="D43" s="86"/>
      <c r="E43" s="80"/>
      <c r="F43" s="78"/>
      <c r="G43" s="79"/>
      <c r="H43" s="77"/>
    </row>
    <row r="44" spans="1:8" s="9" customFormat="1" ht="30" customHeight="1" x14ac:dyDescent="0.25">
      <c r="A44" s="11"/>
      <c r="B44" s="12" t="s">
        <v>52</v>
      </c>
      <c r="C44" s="81">
        <f>C42*C36</f>
        <v>82.03125</v>
      </c>
      <c r="D44" s="85"/>
      <c r="E44" s="13"/>
      <c r="F44" s="12" t="s">
        <v>52</v>
      </c>
      <c r="G44" s="81">
        <f>G42*G36</f>
        <v>22.96875</v>
      </c>
      <c r="H44" s="11"/>
    </row>
    <row r="45" spans="1:8" s="9" customFormat="1" ht="30" customHeight="1" x14ac:dyDescent="0.25">
      <c r="A45" s="11"/>
      <c r="B45" s="12" t="s">
        <v>53</v>
      </c>
      <c r="C45" s="38">
        <f>C17*C41</f>
        <v>682.5</v>
      </c>
      <c r="D45" s="85"/>
      <c r="E45" s="13"/>
      <c r="F45" s="12" t="s">
        <v>53</v>
      </c>
      <c r="G45" s="38">
        <f>G17*G41</f>
        <v>682.5</v>
      </c>
      <c r="H45" s="11"/>
    </row>
    <row r="46" spans="1:8" s="9" customFormat="1" ht="12" customHeight="1" x14ac:dyDescent="0.25">
      <c r="A46" s="77"/>
      <c r="B46" s="78"/>
      <c r="C46" s="79"/>
      <c r="D46" s="86"/>
      <c r="E46" s="80"/>
      <c r="F46" s="78"/>
      <c r="G46" s="79"/>
      <c r="H46" s="77"/>
    </row>
    <row r="47" spans="1:8" s="9" customFormat="1" ht="30" customHeight="1" x14ac:dyDescent="0.25">
      <c r="A47" s="11"/>
      <c r="B47" s="12" t="s">
        <v>61</v>
      </c>
      <c r="C47" s="18">
        <f>C44+C45</f>
        <v>764.53125</v>
      </c>
      <c r="D47" s="85" t="s">
        <v>19</v>
      </c>
      <c r="E47" s="13"/>
      <c r="F47" s="12" t="s">
        <v>61</v>
      </c>
      <c r="G47" s="18">
        <f>G44+G45</f>
        <v>705.46875</v>
      </c>
      <c r="H47" s="11" t="s">
        <v>19</v>
      </c>
    </row>
    <row r="48" spans="1:8" s="9" customFormat="1" ht="30" customHeight="1" x14ac:dyDescent="0.25">
      <c r="A48" s="11"/>
      <c r="B48" s="12" t="s">
        <v>27</v>
      </c>
      <c r="C48" s="53">
        <v>0.1</v>
      </c>
      <c r="D48" s="85"/>
      <c r="E48" s="13"/>
      <c r="F48" s="12" t="s">
        <v>27</v>
      </c>
      <c r="G48" s="53">
        <v>0.05</v>
      </c>
      <c r="H48" s="11"/>
    </row>
    <row r="49" spans="1:8" s="9" customFormat="1" ht="30" customHeight="1" x14ac:dyDescent="0.25">
      <c r="A49" s="11"/>
      <c r="B49" s="4" t="s">
        <v>54</v>
      </c>
      <c r="C49" s="21">
        <f>(C47*C14)/(1-C48)</f>
        <v>44172.916666666664</v>
      </c>
      <c r="D49" s="89" t="s">
        <v>20</v>
      </c>
      <c r="E49" s="13"/>
      <c r="F49" s="4" t="s">
        <v>54</v>
      </c>
      <c r="G49" s="21">
        <f>(G47*G14)/(1-G48)</f>
        <v>38615.131578947374</v>
      </c>
      <c r="H49" s="22" t="s">
        <v>20</v>
      </c>
    </row>
    <row r="50" spans="1:8" s="9" customFormat="1" ht="30" customHeight="1" thickBot="1" x14ac:dyDescent="0.3">
      <c r="A50" s="11"/>
      <c r="B50" s="11"/>
      <c r="C50" s="16"/>
      <c r="D50" s="85"/>
      <c r="E50" s="13"/>
    </row>
    <row r="51" spans="1:8" s="9" customFormat="1" ht="30" customHeight="1" thickBot="1" x14ac:dyDescent="0.3">
      <c r="A51" s="11"/>
      <c r="B51" s="45" t="s">
        <v>32</v>
      </c>
      <c r="C51" s="46">
        <f>C49/C25</f>
        <v>0.2249799159560005</v>
      </c>
      <c r="D51" s="85"/>
      <c r="E51" s="40"/>
      <c r="F51" s="45" t="s">
        <v>32</v>
      </c>
      <c r="G51" s="46">
        <f>G49/G25</f>
        <v>0.19667320414495643</v>
      </c>
      <c r="H51" s="11"/>
    </row>
    <row r="52" spans="1:8" s="9" customFormat="1" ht="30" customHeight="1" x14ac:dyDescent="0.25">
      <c r="A52" s="11"/>
      <c r="B52" s="11"/>
      <c r="C52" s="16"/>
      <c r="D52" s="11"/>
      <c r="E52" s="40"/>
      <c r="F52" s="12"/>
      <c r="G52" s="15"/>
      <c r="H52" s="11"/>
    </row>
    <row r="53" spans="1:8" s="9" customFormat="1" ht="3.9" customHeight="1" thickBot="1" x14ac:dyDescent="0.3">
      <c r="A53" s="11"/>
      <c r="B53" s="11"/>
      <c r="C53" s="16"/>
      <c r="D53" s="11"/>
      <c r="E53" s="43"/>
      <c r="F53" s="12"/>
      <c r="G53" s="15"/>
      <c r="H53" s="11"/>
    </row>
    <row r="54" spans="1:8" s="3" customFormat="1" ht="30" customHeight="1" x14ac:dyDescent="0.25">
      <c r="A54" s="105" t="s">
        <v>55</v>
      </c>
      <c r="B54" s="105"/>
      <c r="C54" s="105"/>
      <c r="D54" s="105"/>
      <c r="E54" s="105"/>
      <c r="F54" s="105"/>
      <c r="G54" s="105"/>
      <c r="H54" s="105"/>
    </row>
    <row r="55" spans="1:8" s="9" customFormat="1" ht="30" customHeight="1" x14ac:dyDescent="0.25">
      <c r="A55" s="102" t="s">
        <v>45</v>
      </c>
      <c r="B55" s="102"/>
      <c r="C55" s="102"/>
      <c r="D55" s="103"/>
      <c r="E55" s="104" t="s">
        <v>6</v>
      </c>
      <c r="F55" s="102"/>
      <c r="G55" s="102"/>
      <c r="H55" s="102"/>
    </row>
    <row r="56" spans="1:8" s="9" customFormat="1" ht="30" customHeight="1" x14ac:dyDescent="0.25">
      <c r="A56" s="75"/>
      <c r="B56" s="12" t="s">
        <v>67</v>
      </c>
      <c r="C56" s="96">
        <v>1</v>
      </c>
      <c r="D56" s="19" t="s">
        <v>68</v>
      </c>
      <c r="E56" s="97">
        <v>0.4</v>
      </c>
      <c r="F56" s="11" t="s">
        <v>58</v>
      </c>
      <c r="G56" s="11"/>
      <c r="H56" s="11"/>
    </row>
    <row r="57" spans="1:8" s="9" customFormat="1" ht="30" customHeight="1" x14ac:dyDescent="0.25">
      <c r="A57" s="75"/>
      <c r="B57" s="12" t="s">
        <v>69</v>
      </c>
      <c r="C57" s="98">
        <v>6</v>
      </c>
      <c r="D57" s="19" t="s">
        <v>70</v>
      </c>
      <c r="E57" s="99"/>
      <c r="F57" s="23" t="s">
        <v>71</v>
      </c>
      <c r="G57" s="100">
        <f>C57*E$56</f>
        <v>2.4000000000000004</v>
      </c>
      <c r="H57" s="19" t="s">
        <v>70</v>
      </c>
    </row>
    <row r="58" spans="1:8" s="9" customFormat="1" ht="30" customHeight="1" x14ac:dyDescent="0.25">
      <c r="A58" s="11"/>
      <c r="B58" s="23" t="s">
        <v>72</v>
      </c>
      <c r="C58" s="101">
        <f>C57*C56</f>
        <v>6</v>
      </c>
      <c r="D58" s="14"/>
      <c r="E58" s="13"/>
      <c r="F58" s="23" t="s">
        <v>73</v>
      </c>
      <c r="G58" s="24">
        <f>C58*E$56</f>
        <v>2.4000000000000004</v>
      </c>
    </row>
    <row r="59" spans="1:8" s="9" customFormat="1" ht="30" customHeight="1" x14ac:dyDescent="0.25">
      <c r="A59" s="11"/>
      <c r="B59" s="23" t="s">
        <v>56</v>
      </c>
      <c r="C59" s="24">
        <f>C13*C58</f>
        <v>42</v>
      </c>
      <c r="D59" s="14"/>
      <c r="E59" s="13"/>
      <c r="F59" s="23" t="s">
        <v>59</v>
      </c>
      <c r="G59" s="24">
        <f t="shared" ref="G59:G60" si="0">C59*E$56</f>
        <v>16.8</v>
      </c>
    </row>
    <row r="60" spans="1:8" s="9" customFormat="1" ht="30" customHeight="1" x14ac:dyDescent="0.25">
      <c r="A60" s="11"/>
      <c r="B60" s="23" t="s">
        <v>57</v>
      </c>
      <c r="C60" s="24">
        <f>C14*C59</f>
        <v>2184</v>
      </c>
      <c r="D60" s="14"/>
      <c r="E60" s="13"/>
      <c r="F60" s="23" t="s">
        <v>60</v>
      </c>
      <c r="G60" s="24">
        <f t="shared" si="0"/>
        <v>873.6</v>
      </c>
    </row>
    <row r="61" spans="1:8" ht="23.4" thickBot="1" x14ac:dyDescent="0.3">
      <c r="A61" s="44"/>
      <c r="B61" s="44"/>
      <c r="C61" s="11"/>
      <c r="D61" s="11"/>
      <c r="E61" s="13"/>
      <c r="F61" s="11"/>
      <c r="G61" s="11"/>
      <c r="H61" s="9"/>
    </row>
    <row r="62" spans="1:8" ht="27.6" x14ac:dyDescent="0.25">
      <c r="A62" s="105" t="s">
        <v>33</v>
      </c>
      <c r="B62" s="105"/>
      <c r="C62" s="105"/>
      <c r="D62" s="105"/>
      <c r="E62" s="105"/>
      <c r="F62" s="105"/>
      <c r="G62" s="105"/>
      <c r="H62" s="105"/>
    </row>
    <row r="63" spans="1:8" s="9" customFormat="1" ht="30" customHeight="1" x14ac:dyDescent="0.25">
      <c r="A63" s="102" t="s">
        <v>45</v>
      </c>
      <c r="B63" s="102"/>
      <c r="C63" s="102"/>
      <c r="D63" s="103"/>
      <c r="E63" s="104" t="s">
        <v>6</v>
      </c>
      <c r="F63" s="102"/>
      <c r="G63" s="102"/>
      <c r="H63" s="102"/>
    </row>
    <row r="64" spans="1:8" ht="22.8" x14ac:dyDescent="0.25">
      <c r="A64" s="75"/>
      <c r="B64" s="75"/>
      <c r="C64" s="75"/>
      <c r="D64" s="75"/>
      <c r="E64" s="76"/>
      <c r="F64" s="75"/>
      <c r="G64" s="75"/>
      <c r="H64" s="75"/>
    </row>
    <row r="65" spans="1:8" ht="22.8" x14ac:dyDescent="0.25">
      <c r="A65" s="19"/>
      <c r="B65" s="12" t="s">
        <v>13</v>
      </c>
      <c r="C65" s="18">
        <f>C49</f>
        <v>44172.916666666664</v>
      </c>
      <c r="D65" s="19"/>
      <c r="E65" s="20"/>
      <c r="F65" s="12" t="s">
        <v>13</v>
      </c>
      <c r="G65" s="18">
        <f>G49</f>
        <v>38615.131578947374</v>
      </c>
      <c r="H65" s="19"/>
    </row>
    <row r="66" spans="1:8" ht="22.8" x14ac:dyDescent="0.25">
      <c r="A66" s="19"/>
      <c r="B66" s="12" t="s">
        <v>0</v>
      </c>
      <c r="C66" s="18">
        <f>C60</f>
        <v>2184</v>
      </c>
      <c r="D66" s="19"/>
      <c r="E66" s="20"/>
      <c r="F66" s="12" t="s">
        <v>0</v>
      </c>
      <c r="G66" s="18">
        <f>G60</f>
        <v>873.6</v>
      </c>
      <c r="H66" s="19"/>
    </row>
    <row r="67" spans="1:8" ht="22.8" x14ac:dyDescent="0.25">
      <c r="A67" s="19"/>
      <c r="B67" s="4" t="s">
        <v>36</v>
      </c>
      <c r="C67" s="47">
        <f>SUM(C65:C66)</f>
        <v>46356.916666666664</v>
      </c>
      <c r="D67" s="19"/>
      <c r="E67" s="20"/>
      <c r="F67" s="4" t="s">
        <v>36</v>
      </c>
      <c r="G67" s="47">
        <f>SUM(G65:G66)</f>
        <v>39488.731578947372</v>
      </c>
      <c r="H67" s="19"/>
    </row>
    <row r="68" spans="1:8" s="9" customFormat="1" ht="22.8" x14ac:dyDescent="0.25">
      <c r="A68" s="19"/>
      <c r="B68" s="12"/>
      <c r="C68" s="14"/>
      <c r="D68" s="19"/>
      <c r="E68" s="20"/>
      <c r="F68" s="12"/>
      <c r="G68" s="14"/>
      <c r="H68" s="19"/>
    </row>
    <row r="69" spans="1:8" s="9" customFormat="1" ht="22.8" x14ac:dyDescent="0.25">
      <c r="A69" s="19"/>
      <c r="B69" s="4" t="s">
        <v>34</v>
      </c>
      <c r="C69" s="47">
        <f>C25</f>
        <v>196341.59999999998</v>
      </c>
      <c r="D69" s="19"/>
      <c r="E69" s="20"/>
      <c r="F69" s="4" t="s">
        <v>34</v>
      </c>
      <c r="G69" s="47">
        <f>G25</f>
        <v>196341.59999999998</v>
      </c>
      <c r="H69" s="19"/>
    </row>
    <row r="70" spans="1:8" s="9" customFormat="1" ht="22.8" x14ac:dyDescent="0.25">
      <c r="E70" s="13"/>
    </row>
    <row r="71" spans="1:8" s="9" customFormat="1" ht="22.8" x14ac:dyDescent="0.25">
      <c r="B71" s="7" t="s">
        <v>35</v>
      </c>
      <c r="C71" s="48">
        <f>C69-C67</f>
        <v>149984.68333333332</v>
      </c>
      <c r="E71" s="13"/>
      <c r="F71" s="7" t="s">
        <v>35</v>
      </c>
      <c r="G71" s="48">
        <f>G69-G67</f>
        <v>156852.86842105261</v>
      </c>
    </row>
    <row r="72" spans="1:8" s="9" customFormat="1" ht="23.4" thickBot="1" x14ac:dyDescent="0.3"/>
    <row r="73" spans="1:8" s="9" customFormat="1" ht="23.4" thickBot="1" x14ac:dyDescent="0.3">
      <c r="A73" s="49"/>
      <c r="B73" s="50"/>
      <c r="C73" s="50"/>
      <c r="D73" s="68"/>
      <c r="E73" s="51" t="s">
        <v>42</v>
      </c>
      <c r="F73" s="72">
        <f>G71-C71</f>
        <v>6868.1850877192919</v>
      </c>
      <c r="G73" s="73">
        <f>F73/C71</f>
        <v>4.5792576515663937E-2</v>
      </c>
      <c r="H73" s="52"/>
    </row>
    <row r="74" spans="1:8" s="9" customFormat="1" ht="23.4" thickBot="1" x14ac:dyDescent="0.3"/>
    <row r="75" spans="1:8" s="9" customFormat="1" ht="23.4" thickBot="1" x14ac:dyDescent="0.3">
      <c r="A75" s="67"/>
      <c r="B75" s="68"/>
      <c r="C75" s="68"/>
      <c r="D75" s="68"/>
      <c r="E75" s="51" t="s">
        <v>43</v>
      </c>
      <c r="F75" s="69">
        <f>(E4/F73)*12</f>
        <v>21.839830768132412</v>
      </c>
      <c r="G75" s="50" t="s">
        <v>14</v>
      </c>
      <c r="H75" s="70"/>
    </row>
    <row r="76" spans="1:8" s="9" customFormat="1" ht="23.4" thickBot="1" x14ac:dyDescent="0.3"/>
    <row r="77" spans="1:8" s="9" customFormat="1" ht="23.4" thickBot="1" x14ac:dyDescent="0.3">
      <c r="A77" s="67"/>
      <c r="B77" s="68"/>
      <c r="C77" s="68"/>
      <c r="D77" s="68"/>
      <c r="E77" s="71" t="s">
        <v>44</v>
      </c>
      <c r="F77" s="72">
        <f>F73*B4</f>
        <v>6868.1850877192919</v>
      </c>
      <c r="G77" s="68"/>
      <c r="H77" s="70"/>
    </row>
    <row r="78" spans="1:8" s="9" customFormat="1" ht="27.6" x14ac:dyDescent="0.25">
      <c r="D78" s="66"/>
    </row>
    <row r="79" spans="1:8" s="9" customFormat="1" ht="22.8" x14ac:dyDescent="0.25"/>
    <row r="80" spans="1:8" s="9" customFormat="1" ht="22.8" x14ac:dyDescent="0.25"/>
    <row r="81" s="9" customFormat="1" ht="22.8" x14ac:dyDescent="0.25"/>
    <row r="82" s="9" customFormat="1" ht="22.8" x14ac:dyDescent="0.25"/>
    <row r="83" s="9" customFormat="1" ht="22.8" x14ac:dyDescent="0.25"/>
    <row r="84" s="9" customFormat="1" ht="22.8" x14ac:dyDescent="0.25"/>
  </sheetData>
  <mergeCells count="18">
    <mergeCell ref="A55:D55"/>
    <mergeCell ref="E55:H55"/>
    <mergeCell ref="A62:H62"/>
    <mergeCell ref="A63:D63"/>
    <mergeCell ref="E63:H63"/>
    <mergeCell ref="A54:H54"/>
    <mergeCell ref="E4:F4"/>
    <mergeCell ref="A7:H7"/>
    <mergeCell ref="B9:D9"/>
    <mergeCell ref="F9:H9"/>
    <mergeCell ref="A20:H20"/>
    <mergeCell ref="A21:D21"/>
    <mergeCell ref="E21:H21"/>
    <mergeCell ref="A28:H28"/>
    <mergeCell ref="A29:D29"/>
    <mergeCell ref="E29:H29"/>
    <mergeCell ref="A40:D40"/>
    <mergeCell ref="E40:H40"/>
  </mergeCells>
  <printOptions horizontalCentered="1"/>
  <pageMargins left="0.25" right="0.25" top="0.25" bottom="0.25" header="0.3" footer="0.3"/>
  <pageSetup scale="73" fitToHeight="3" orientation="landscape" horizontalDpi="4294967293" verticalDpi="4294967293" r:id="rId1"/>
  <headerFooter alignWithMargins="0"/>
  <rowBreaks count="2" manualBreakCount="2">
    <brk id="26" max="7" man="1"/>
    <brk id="52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="70" zoomScaleNormal="70" workbookViewId="0"/>
  </sheetViews>
  <sheetFormatPr defaultColWidth="9.109375" defaultRowHeight="13.2" x14ac:dyDescent="0.25"/>
  <cols>
    <col min="1" max="1" width="28.6640625" style="2" customWidth="1"/>
    <col min="2" max="2" width="20.6640625" style="2" customWidth="1"/>
    <col min="3" max="3" width="24.6640625" style="2" customWidth="1"/>
    <col min="4" max="4" width="10.6640625" style="2" customWidth="1"/>
    <col min="5" max="5" width="28.6640625" style="2" customWidth="1"/>
    <col min="6" max="6" width="20.6640625" style="2" customWidth="1"/>
    <col min="7" max="7" width="24.6640625" style="2" customWidth="1"/>
    <col min="8" max="8" width="10.6640625" style="2" customWidth="1"/>
    <col min="9" max="16384" width="9.109375" style="2"/>
  </cols>
  <sheetData>
    <row r="1" spans="1:8" ht="36" customHeight="1" x14ac:dyDescent="0.25">
      <c r="C1" s="25" t="s">
        <v>15</v>
      </c>
      <c r="D1" s="26"/>
      <c r="H1" s="10" t="s">
        <v>37</v>
      </c>
    </row>
    <row r="2" spans="1:8" ht="36" customHeight="1" x14ac:dyDescent="0.25">
      <c r="C2" s="25" t="s">
        <v>16</v>
      </c>
      <c r="D2" s="26"/>
      <c r="F2" s="54"/>
      <c r="G2" s="54"/>
      <c r="H2" s="74" t="s">
        <v>66</v>
      </c>
    </row>
    <row r="3" spans="1:8" ht="36" customHeight="1" thickBot="1" x14ac:dyDescent="0.3">
      <c r="A3" s="55" t="s">
        <v>38</v>
      </c>
      <c r="B3" s="58"/>
      <c r="C3" s="59"/>
      <c r="D3" s="60"/>
      <c r="E3" s="58"/>
      <c r="F3" s="58"/>
      <c r="G3" s="57"/>
      <c r="H3" s="57"/>
    </row>
    <row r="4" spans="1:8" ht="36" customHeight="1" thickBot="1" x14ac:dyDescent="0.3">
      <c r="A4" s="55" t="s">
        <v>39</v>
      </c>
      <c r="B4" s="65">
        <v>1</v>
      </c>
      <c r="C4" s="25"/>
      <c r="D4" s="7" t="s">
        <v>41</v>
      </c>
      <c r="E4" s="111">
        <v>12500</v>
      </c>
      <c r="F4" s="111"/>
      <c r="G4" s="57"/>
      <c r="H4" s="57"/>
    </row>
    <row r="5" spans="1:8" s="27" customFormat="1" ht="30" customHeight="1" thickBot="1" x14ac:dyDescent="0.3">
      <c r="A5" s="56" t="s">
        <v>40</v>
      </c>
      <c r="B5" s="61"/>
      <c r="C5" s="62"/>
      <c r="D5" s="62"/>
      <c r="E5" s="62"/>
      <c r="F5" s="62"/>
      <c r="G5" s="28"/>
    </row>
    <row r="6" spans="1:8" s="27" customFormat="1" ht="30" customHeight="1" x14ac:dyDescent="0.25">
      <c r="A6" s="56"/>
      <c r="B6" s="63"/>
      <c r="C6" s="64"/>
      <c r="D6" s="64"/>
      <c r="E6" s="64"/>
      <c r="F6" s="64"/>
      <c r="G6" s="28"/>
    </row>
    <row r="7" spans="1:8" ht="30" customHeight="1" thickBot="1" x14ac:dyDescent="0.3">
      <c r="A7" s="112" t="s">
        <v>46</v>
      </c>
      <c r="B7" s="112"/>
      <c r="C7" s="112"/>
      <c r="D7" s="112"/>
      <c r="E7" s="112"/>
      <c r="F7" s="112"/>
      <c r="G7" s="112"/>
      <c r="H7" s="112"/>
    </row>
    <row r="8" spans="1:8" ht="30" customHeight="1" x14ac:dyDescent="0.25">
      <c r="A8" s="29"/>
      <c r="B8" s="29"/>
      <c r="C8" s="29"/>
      <c r="D8" s="29"/>
      <c r="E8" s="30"/>
      <c r="F8" s="29"/>
      <c r="G8" s="29"/>
      <c r="H8" s="29"/>
    </row>
    <row r="9" spans="1:8" s="3" customFormat="1" ht="30" customHeight="1" x14ac:dyDescent="0.25">
      <c r="A9" s="7" t="s">
        <v>26</v>
      </c>
      <c r="B9" s="113" t="str">
        <f>H2</f>
        <v>Filetes</v>
      </c>
      <c r="C9" s="113"/>
      <c r="D9" s="113"/>
      <c r="E9" s="8" t="s">
        <v>26</v>
      </c>
      <c r="F9" s="113" t="str">
        <f>H2</f>
        <v>Filetes</v>
      </c>
      <c r="G9" s="113"/>
      <c r="H9" s="113"/>
    </row>
    <row r="10" spans="1:8" s="9" customFormat="1" ht="30" customHeight="1" x14ac:dyDescent="0.25">
      <c r="E10" s="13"/>
      <c r="F10" s="12" t="s">
        <v>25</v>
      </c>
      <c r="G10" s="32">
        <v>0</v>
      </c>
    </row>
    <row r="11" spans="1:8" s="9" customFormat="1" ht="30" customHeight="1" x14ac:dyDescent="0.25">
      <c r="B11" s="23" t="s">
        <v>1</v>
      </c>
      <c r="C11" s="31">
        <v>24</v>
      </c>
      <c r="E11" s="13"/>
      <c r="F11" s="12" t="s">
        <v>1</v>
      </c>
      <c r="G11" s="33">
        <f>C11*(1+G10)</f>
        <v>24</v>
      </c>
    </row>
    <row r="12" spans="1:8" s="9" customFormat="1" ht="30" customHeight="1" x14ac:dyDescent="0.25">
      <c r="B12" s="23" t="s">
        <v>2</v>
      </c>
      <c r="C12" s="31">
        <v>4</v>
      </c>
      <c r="D12" s="9" t="s">
        <v>17</v>
      </c>
      <c r="E12" s="13"/>
      <c r="F12" s="12" t="s">
        <v>2</v>
      </c>
      <c r="G12" s="9">
        <f>C12</f>
        <v>4</v>
      </c>
      <c r="H12" s="9" t="s">
        <v>17</v>
      </c>
    </row>
    <row r="13" spans="1:8" s="9" customFormat="1" ht="30" customHeight="1" x14ac:dyDescent="0.25">
      <c r="B13" s="23" t="s">
        <v>5</v>
      </c>
      <c r="C13" s="31">
        <v>7</v>
      </c>
      <c r="D13" s="9" t="s">
        <v>9</v>
      </c>
      <c r="E13" s="13"/>
      <c r="F13" s="12" t="s">
        <v>5</v>
      </c>
      <c r="G13" s="9">
        <f>C13</f>
        <v>7</v>
      </c>
      <c r="H13" s="9" t="s">
        <v>9</v>
      </c>
    </row>
    <row r="14" spans="1:8" s="9" customFormat="1" ht="30" customHeight="1" x14ac:dyDescent="0.25">
      <c r="B14" s="23" t="s">
        <v>8</v>
      </c>
      <c r="C14" s="31">
        <v>52</v>
      </c>
      <c r="D14" s="9" t="s">
        <v>10</v>
      </c>
      <c r="E14" s="13"/>
      <c r="F14" s="12" t="s">
        <v>8</v>
      </c>
      <c r="G14" s="9">
        <f>C14</f>
        <v>52</v>
      </c>
      <c r="H14" s="9" t="s">
        <v>10</v>
      </c>
    </row>
    <row r="15" spans="1:8" s="9" customFormat="1" ht="30" customHeight="1" x14ac:dyDescent="0.25">
      <c r="B15" s="23" t="s">
        <v>12</v>
      </c>
      <c r="C15" s="31">
        <v>40</v>
      </c>
      <c r="D15" s="9" t="s">
        <v>18</v>
      </c>
      <c r="E15" s="13"/>
      <c r="F15" s="12" t="s">
        <v>12</v>
      </c>
      <c r="G15" s="82">
        <f>C15</f>
        <v>40</v>
      </c>
      <c r="H15" s="9" t="s">
        <v>18</v>
      </c>
    </row>
    <row r="16" spans="1:8" s="9" customFormat="1" ht="30" customHeight="1" x14ac:dyDescent="0.25">
      <c r="B16" s="23" t="s">
        <v>3</v>
      </c>
      <c r="C16" s="34">
        <v>40</v>
      </c>
      <c r="E16" s="13"/>
      <c r="F16" s="12" t="s">
        <v>3</v>
      </c>
      <c r="G16" s="83">
        <f>C16</f>
        <v>40</v>
      </c>
    </row>
    <row r="17" spans="1:8" s="9" customFormat="1" ht="30" customHeight="1" x14ac:dyDescent="0.25">
      <c r="B17" s="23" t="s">
        <v>11</v>
      </c>
      <c r="C17" s="35">
        <f>C16/C15</f>
        <v>1</v>
      </c>
      <c r="E17" s="13"/>
      <c r="F17" s="12" t="s">
        <v>11</v>
      </c>
      <c r="G17" s="35">
        <f>G16/G15</f>
        <v>1</v>
      </c>
    </row>
    <row r="18" spans="1:8" s="9" customFormat="1" ht="30" customHeight="1" x14ac:dyDescent="0.25">
      <c r="B18" s="23" t="s">
        <v>4</v>
      </c>
      <c r="C18" s="35">
        <f>C17/16</f>
        <v>6.25E-2</v>
      </c>
      <c r="E18" s="13"/>
      <c r="F18" s="12" t="s">
        <v>4</v>
      </c>
      <c r="G18" s="35">
        <f>G17/16</f>
        <v>6.25E-2</v>
      </c>
    </row>
    <row r="19" spans="1:8" ht="30" customHeight="1" thickBot="1" x14ac:dyDescent="0.3">
      <c r="A19" s="23"/>
      <c r="B19" s="9"/>
      <c r="C19" s="9"/>
      <c r="D19" s="9"/>
      <c r="E19" s="36"/>
      <c r="F19" s="9"/>
      <c r="G19" s="9"/>
      <c r="H19" s="9"/>
    </row>
    <row r="20" spans="1:8" s="1" customFormat="1" ht="30" customHeight="1" x14ac:dyDescent="0.25">
      <c r="A20" s="105" t="s">
        <v>21</v>
      </c>
      <c r="B20" s="105"/>
      <c r="C20" s="105"/>
      <c r="D20" s="105"/>
      <c r="E20" s="105"/>
      <c r="F20" s="105"/>
      <c r="G20" s="105"/>
      <c r="H20" s="105"/>
    </row>
    <row r="21" spans="1:8" s="9" customFormat="1" ht="30" customHeight="1" x14ac:dyDescent="0.25">
      <c r="A21" s="106" t="s">
        <v>45</v>
      </c>
      <c r="B21" s="106"/>
      <c r="C21" s="106"/>
      <c r="D21" s="106"/>
      <c r="E21" s="107" t="s">
        <v>6</v>
      </c>
      <c r="F21" s="106"/>
      <c r="G21" s="106"/>
      <c r="H21" s="106"/>
    </row>
    <row r="22" spans="1:8" s="9" customFormat="1" ht="30" customHeight="1" x14ac:dyDescent="0.25">
      <c r="E22" s="13"/>
      <c r="F22" s="12" t="s">
        <v>62</v>
      </c>
      <c r="G22" s="32">
        <v>0</v>
      </c>
      <c r="H22" s="11"/>
    </row>
    <row r="23" spans="1:8" s="9" customFormat="1" ht="30" customHeight="1" x14ac:dyDescent="0.25">
      <c r="A23" s="11"/>
      <c r="B23" s="12" t="s">
        <v>22</v>
      </c>
      <c r="C23" s="37">
        <v>8.99</v>
      </c>
      <c r="D23" s="11"/>
      <c r="E23" s="13"/>
      <c r="F23" s="12" t="s">
        <v>22</v>
      </c>
      <c r="G23" s="24">
        <f>C23*(1+G22)</f>
        <v>8.99</v>
      </c>
      <c r="H23" s="11"/>
    </row>
    <row r="24" spans="1:8" s="9" customFormat="1" ht="30" customHeight="1" x14ac:dyDescent="0.25">
      <c r="A24" s="11"/>
      <c r="B24" s="12" t="s">
        <v>24</v>
      </c>
      <c r="C24" s="38">
        <f>C23*C11*C13</f>
        <v>1510.32</v>
      </c>
      <c r="D24" s="11"/>
      <c r="E24" s="40"/>
      <c r="F24" s="12" t="s">
        <v>24</v>
      </c>
      <c r="G24" s="38">
        <f>G23*G11*G13</f>
        <v>1510.32</v>
      </c>
      <c r="H24" s="11"/>
    </row>
    <row r="25" spans="1:8" s="9" customFormat="1" ht="30" customHeight="1" x14ac:dyDescent="0.25">
      <c r="A25" s="11"/>
      <c r="B25" s="4" t="s">
        <v>23</v>
      </c>
      <c r="C25" s="39">
        <f>C24*C14</f>
        <v>78536.639999999999</v>
      </c>
      <c r="D25" s="22" t="s">
        <v>20</v>
      </c>
      <c r="E25" s="40"/>
      <c r="F25" s="4" t="s">
        <v>23</v>
      </c>
      <c r="G25" s="39">
        <f>G24*G14</f>
        <v>78536.639999999999</v>
      </c>
      <c r="H25" s="22" t="s">
        <v>20</v>
      </c>
    </row>
    <row r="26" spans="1:8" s="9" customFormat="1" ht="30" customHeight="1" x14ac:dyDescent="0.25">
      <c r="A26" s="11"/>
      <c r="B26" s="11"/>
      <c r="C26" s="16"/>
      <c r="D26" s="11"/>
      <c r="E26" s="40"/>
      <c r="F26" s="12"/>
      <c r="G26" s="15"/>
      <c r="H26" s="11"/>
    </row>
    <row r="27" spans="1:8" s="9" customFormat="1" ht="3.9" customHeight="1" thickBot="1" x14ac:dyDescent="0.3">
      <c r="A27" s="11"/>
      <c r="B27" s="11"/>
      <c r="C27" s="16"/>
      <c r="D27" s="11"/>
      <c r="E27" s="43"/>
      <c r="F27" s="12"/>
      <c r="G27" s="15"/>
      <c r="H27" s="11"/>
    </row>
    <row r="28" spans="1:8" s="1" customFormat="1" ht="30" customHeight="1" x14ac:dyDescent="0.25">
      <c r="A28" s="105" t="s">
        <v>13</v>
      </c>
      <c r="B28" s="105"/>
      <c r="C28" s="105"/>
      <c r="D28" s="105"/>
      <c r="E28" s="105"/>
      <c r="F28" s="105"/>
      <c r="G28" s="105"/>
      <c r="H28" s="105"/>
    </row>
    <row r="29" spans="1:8" s="9" customFormat="1" ht="30" customHeight="1" x14ac:dyDescent="0.25">
      <c r="A29" s="102" t="s">
        <v>45</v>
      </c>
      <c r="B29" s="102"/>
      <c r="C29" s="102"/>
      <c r="D29" s="103"/>
      <c r="E29" s="104" t="s">
        <v>6</v>
      </c>
      <c r="F29" s="102"/>
      <c r="G29" s="102"/>
      <c r="H29" s="102"/>
    </row>
    <row r="30" spans="1:8" s="9" customFormat="1" ht="30" customHeight="1" x14ac:dyDescent="0.25">
      <c r="A30" s="11"/>
      <c r="B30" s="12" t="s">
        <v>7</v>
      </c>
      <c r="C30" s="17">
        <f>(C11*C12*C13)/16</f>
        <v>42</v>
      </c>
      <c r="D30" s="85" t="s">
        <v>18</v>
      </c>
      <c r="E30" s="13"/>
      <c r="F30" s="12" t="s">
        <v>7</v>
      </c>
      <c r="G30" s="17">
        <f>(G11*G12*G13)/16</f>
        <v>42</v>
      </c>
      <c r="H30" s="11" t="s">
        <v>18</v>
      </c>
    </row>
    <row r="31" spans="1:8" s="9" customFormat="1" ht="30" customHeight="1" x14ac:dyDescent="0.25">
      <c r="A31" s="11"/>
      <c r="B31" s="12" t="s">
        <v>48</v>
      </c>
      <c r="C31" s="38">
        <f>C17</f>
        <v>1</v>
      </c>
      <c r="D31" s="85" t="s">
        <v>18</v>
      </c>
      <c r="E31" s="13"/>
      <c r="F31" s="12" t="s">
        <v>48</v>
      </c>
      <c r="G31" s="38">
        <f>G17</f>
        <v>1</v>
      </c>
      <c r="H31" s="11" t="s">
        <v>18</v>
      </c>
    </row>
    <row r="32" spans="1:8" s="9" customFormat="1" ht="12" customHeight="1" x14ac:dyDescent="0.25">
      <c r="A32" s="77"/>
      <c r="B32" s="78"/>
      <c r="C32" s="79"/>
      <c r="D32" s="86"/>
      <c r="E32" s="80"/>
      <c r="F32" s="78"/>
      <c r="G32" s="79"/>
      <c r="H32" s="77"/>
    </row>
    <row r="33" spans="1:8" s="9" customFormat="1" ht="30" customHeight="1" x14ac:dyDescent="0.25">
      <c r="A33" s="11"/>
      <c r="B33" s="12" t="s">
        <v>28</v>
      </c>
      <c r="C33" s="87">
        <v>0.25</v>
      </c>
      <c r="D33" s="85"/>
      <c r="E33" s="13"/>
      <c r="F33" s="23" t="s">
        <v>28</v>
      </c>
      <c r="G33" s="83">
        <f>C33</f>
        <v>0.25</v>
      </c>
    </row>
    <row r="34" spans="1:8" s="9" customFormat="1" ht="30" customHeight="1" x14ac:dyDescent="0.25">
      <c r="A34" s="11"/>
      <c r="B34" s="12" t="s">
        <v>29</v>
      </c>
      <c r="C34" s="87">
        <v>3</v>
      </c>
      <c r="D34" s="85"/>
      <c r="E34" s="13"/>
      <c r="F34" s="23" t="s">
        <v>29</v>
      </c>
      <c r="G34" s="83">
        <f>C34</f>
        <v>3</v>
      </c>
    </row>
    <row r="35" spans="1:8" s="9" customFormat="1" ht="30" customHeight="1" x14ac:dyDescent="0.25">
      <c r="A35" s="11"/>
      <c r="B35" s="12" t="s">
        <v>30</v>
      </c>
      <c r="C35" s="15">
        <f>C34/8</f>
        <v>0.375</v>
      </c>
      <c r="D35" s="85"/>
      <c r="E35" s="13"/>
      <c r="F35" s="23" t="s">
        <v>30</v>
      </c>
      <c r="G35" s="24">
        <f>G34/8</f>
        <v>0.375</v>
      </c>
    </row>
    <row r="36" spans="1:8" s="9" customFormat="1" ht="30" customHeight="1" x14ac:dyDescent="0.25">
      <c r="A36" s="11"/>
      <c r="B36" s="12" t="s">
        <v>49</v>
      </c>
      <c r="C36" s="42">
        <f>C33+C35</f>
        <v>0.625</v>
      </c>
      <c r="D36" s="85"/>
      <c r="E36" s="13"/>
      <c r="F36" s="12" t="s">
        <v>49</v>
      </c>
      <c r="G36" s="42">
        <f>G33+G35</f>
        <v>0.625</v>
      </c>
      <c r="H36" s="11"/>
    </row>
    <row r="37" spans="1:8" s="9" customFormat="1" ht="12" customHeight="1" x14ac:dyDescent="0.25">
      <c r="A37" s="77"/>
      <c r="B37" s="78"/>
      <c r="C37" s="79"/>
      <c r="D37" s="86"/>
      <c r="E37" s="80"/>
      <c r="F37" s="78"/>
      <c r="G37" s="79"/>
      <c r="H37" s="77"/>
    </row>
    <row r="38" spans="1:8" s="9" customFormat="1" ht="30" customHeight="1" x14ac:dyDescent="0.25">
      <c r="A38" s="11"/>
      <c r="B38" s="12" t="s">
        <v>47</v>
      </c>
      <c r="C38" s="88">
        <v>0.25</v>
      </c>
      <c r="D38" s="85"/>
      <c r="E38" s="13"/>
      <c r="F38" s="23" t="s">
        <v>47</v>
      </c>
      <c r="G38" s="32">
        <v>7.0000000000000007E-2</v>
      </c>
    </row>
    <row r="39" spans="1:8" s="82" customFormat="1" ht="30" customHeight="1" x14ac:dyDescent="0.25">
      <c r="A39" s="90"/>
      <c r="B39" s="91"/>
      <c r="C39" s="92"/>
      <c r="D39" s="93"/>
      <c r="E39" s="94"/>
      <c r="F39" s="91"/>
      <c r="G39" s="92"/>
      <c r="H39" s="90"/>
    </row>
    <row r="40" spans="1:8" s="9" customFormat="1" ht="30" customHeight="1" x14ac:dyDescent="0.25">
      <c r="A40" s="109" t="s">
        <v>31</v>
      </c>
      <c r="B40" s="109"/>
      <c r="C40" s="109"/>
      <c r="D40" s="110"/>
      <c r="E40" s="108" t="s">
        <v>31</v>
      </c>
      <c r="F40" s="109"/>
      <c r="G40" s="109"/>
      <c r="H40" s="109"/>
    </row>
    <row r="41" spans="1:8" s="9" customFormat="1" ht="30" customHeight="1" x14ac:dyDescent="0.25">
      <c r="A41" s="11"/>
      <c r="B41" s="12" t="s">
        <v>50</v>
      </c>
      <c r="C41" s="41">
        <f>C30</f>
        <v>42</v>
      </c>
      <c r="D41" s="85" t="s">
        <v>18</v>
      </c>
      <c r="E41" s="84"/>
      <c r="F41" s="12" t="s">
        <v>50</v>
      </c>
      <c r="G41" s="41">
        <f>G30</f>
        <v>42</v>
      </c>
      <c r="H41" s="11" t="s">
        <v>18</v>
      </c>
    </row>
    <row r="42" spans="1:8" s="9" customFormat="1" ht="30" customHeight="1" x14ac:dyDescent="0.25">
      <c r="A42" s="11"/>
      <c r="B42" s="12" t="s">
        <v>51</v>
      </c>
      <c r="C42" s="41">
        <f>C38*C41</f>
        <v>10.5</v>
      </c>
      <c r="D42" s="85" t="s">
        <v>18</v>
      </c>
      <c r="E42" s="13"/>
      <c r="F42" s="12" t="s">
        <v>51</v>
      </c>
      <c r="G42" s="41">
        <f>G38*G41</f>
        <v>2.9400000000000004</v>
      </c>
      <c r="H42" s="11" t="s">
        <v>18</v>
      </c>
    </row>
    <row r="43" spans="1:8" s="9" customFormat="1" ht="12" customHeight="1" x14ac:dyDescent="0.25">
      <c r="A43" s="77"/>
      <c r="B43" s="78"/>
      <c r="C43" s="79"/>
      <c r="D43" s="86"/>
      <c r="E43" s="80"/>
      <c r="F43" s="78"/>
      <c r="G43" s="79"/>
      <c r="H43" s="77"/>
    </row>
    <row r="44" spans="1:8" s="9" customFormat="1" ht="30" customHeight="1" x14ac:dyDescent="0.25">
      <c r="A44" s="11"/>
      <c r="B44" s="12" t="s">
        <v>52</v>
      </c>
      <c r="C44" s="81">
        <f>C42*C36</f>
        <v>6.5625</v>
      </c>
      <c r="D44" s="85"/>
      <c r="E44" s="13"/>
      <c r="F44" s="12" t="s">
        <v>52</v>
      </c>
      <c r="G44" s="81">
        <f>G42*G36</f>
        <v>1.8375000000000004</v>
      </c>
      <c r="H44" s="11"/>
    </row>
    <row r="45" spans="1:8" s="9" customFormat="1" ht="30" customHeight="1" x14ac:dyDescent="0.25">
      <c r="A45" s="11"/>
      <c r="B45" s="12" t="s">
        <v>53</v>
      </c>
      <c r="C45" s="38">
        <f>C17*C41</f>
        <v>42</v>
      </c>
      <c r="D45" s="85"/>
      <c r="E45" s="13"/>
      <c r="F45" s="12" t="s">
        <v>53</v>
      </c>
      <c r="G45" s="38">
        <f>G17*G41</f>
        <v>42</v>
      </c>
      <c r="H45" s="11"/>
    </row>
    <row r="46" spans="1:8" s="9" customFormat="1" ht="12" customHeight="1" x14ac:dyDescent="0.25">
      <c r="A46" s="77"/>
      <c r="B46" s="78"/>
      <c r="C46" s="79"/>
      <c r="D46" s="86"/>
      <c r="E46" s="80"/>
      <c r="F46" s="78"/>
      <c r="G46" s="79"/>
      <c r="H46" s="77"/>
    </row>
    <row r="47" spans="1:8" s="9" customFormat="1" ht="30" customHeight="1" x14ac:dyDescent="0.25">
      <c r="A47" s="11"/>
      <c r="B47" s="12" t="s">
        <v>61</v>
      </c>
      <c r="C47" s="18">
        <f>C44+C45</f>
        <v>48.5625</v>
      </c>
      <c r="D47" s="85" t="s">
        <v>19</v>
      </c>
      <c r="E47" s="13"/>
      <c r="F47" s="12" t="s">
        <v>61</v>
      </c>
      <c r="G47" s="18">
        <f>G44+G45</f>
        <v>43.837499999999999</v>
      </c>
      <c r="H47" s="11" t="s">
        <v>19</v>
      </c>
    </row>
    <row r="48" spans="1:8" s="9" customFormat="1" ht="30" customHeight="1" x14ac:dyDescent="0.25">
      <c r="A48" s="11"/>
      <c r="B48" s="12" t="s">
        <v>27</v>
      </c>
      <c r="C48" s="53">
        <v>0.1</v>
      </c>
      <c r="D48" s="85"/>
      <c r="E48" s="13"/>
      <c r="F48" s="12" t="s">
        <v>27</v>
      </c>
      <c r="G48" s="53">
        <v>0.05</v>
      </c>
      <c r="H48" s="11"/>
    </row>
    <row r="49" spans="1:8" s="9" customFormat="1" ht="30" customHeight="1" x14ac:dyDescent="0.25">
      <c r="A49" s="11"/>
      <c r="B49" s="4" t="s">
        <v>54</v>
      </c>
      <c r="C49" s="21">
        <f>(C47*C14)/(1-C48)</f>
        <v>2805.8333333333335</v>
      </c>
      <c r="D49" s="89" t="s">
        <v>20</v>
      </c>
      <c r="E49" s="13"/>
      <c r="F49" s="4" t="s">
        <v>54</v>
      </c>
      <c r="G49" s="21">
        <f>(G47*G14)/(1-G48)</f>
        <v>2399.5263157894733</v>
      </c>
      <c r="H49" s="22" t="s">
        <v>20</v>
      </c>
    </row>
    <row r="50" spans="1:8" s="9" customFormat="1" ht="30" customHeight="1" thickBot="1" x14ac:dyDescent="0.3">
      <c r="A50" s="11"/>
      <c r="B50" s="11"/>
      <c r="C50" s="16"/>
      <c r="D50" s="85"/>
      <c r="E50" s="13"/>
    </row>
    <row r="51" spans="1:8" s="9" customFormat="1" ht="30" customHeight="1" thickBot="1" x14ac:dyDescent="0.3">
      <c r="A51" s="11"/>
      <c r="B51" s="45" t="s">
        <v>32</v>
      </c>
      <c r="C51" s="46">
        <f>C49/C25</f>
        <v>3.5726424422197506E-2</v>
      </c>
      <c r="D51" s="85"/>
      <c r="E51" s="40"/>
      <c r="F51" s="45" t="s">
        <v>32</v>
      </c>
      <c r="G51" s="46">
        <f>G49/G25</f>
        <v>3.0552953574146707E-2</v>
      </c>
      <c r="H51" s="11"/>
    </row>
    <row r="52" spans="1:8" s="9" customFormat="1" ht="30" customHeight="1" x14ac:dyDescent="0.25">
      <c r="A52" s="11"/>
      <c r="B52" s="11"/>
      <c r="C52" s="16"/>
      <c r="D52" s="11"/>
      <c r="E52" s="40"/>
      <c r="F52" s="12"/>
      <c r="G52" s="15"/>
      <c r="H52" s="11"/>
    </row>
    <row r="53" spans="1:8" s="9" customFormat="1" ht="3.9" customHeight="1" thickBot="1" x14ac:dyDescent="0.3">
      <c r="A53" s="11"/>
      <c r="B53" s="11"/>
      <c r="C53" s="16"/>
      <c r="D53" s="11"/>
      <c r="E53" s="43"/>
      <c r="F53" s="12"/>
      <c r="G53" s="15"/>
      <c r="H53" s="11"/>
    </row>
    <row r="54" spans="1:8" s="3" customFormat="1" ht="30" customHeight="1" x14ac:dyDescent="0.25">
      <c r="A54" s="105" t="s">
        <v>55</v>
      </c>
      <c r="B54" s="105"/>
      <c r="C54" s="105"/>
      <c r="D54" s="105"/>
      <c r="E54" s="105"/>
      <c r="F54" s="105"/>
      <c r="G54" s="105"/>
      <c r="H54" s="105"/>
    </row>
    <row r="55" spans="1:8" s="9" customFormat="1" ht="30" customHeight="1" x14ac:dyDescent="0.25">
      <c r="A55" s="102" t="s">
        <v>45</v>
      </c>
      <c r="B55" s="102"/>
      <c r="C55" s="102"/>
      <c r="D55" s="103"/>
      <c r="E55" s="104" t="s">
        <v>6</v>
      </c>
      <c r="F55" s="102"/>
      <c r="G55" s="102"/>
      <c r="H55" s="102"/>
    </row>
    <row r="56" spans="1:8" s="9" customFormat="1" ht="30" customHeight="1" x14ac:dyDescent="0.25">
      <c r="A56" s="75"/>
      <c r="B56" s="12" t="s">
        <v>67</v>
      </c>
      <c r="C56" s="96">
        <v>1</v>
      </c>
      <c r="D56" s="19" t="s">
        <v>68</v>
      </c>
      <c r="E56" s="97">
        <v>0.4</v>
      </c>
      <c r="F56" s="11" t="s">
        <v>58</v>
      </c>
      <c r="G56" s="11"/>
      <c r="H56" s="11"/>
    </row>
    <row r="57" spans="1:8" s="9" customFormat="1" ht="30" customHeight="1" x14ac:dyDescent="0.25">
      <c r="A57" s="75"/>
      <c r="B57" s="12" t="s">
        <v>69</v>
      </c>
      <c r="C57" s="98">
        <v>6</v>
      </c>
      <c r="D57" s="19" t="s">
        <v>70</v>
      </c>
      <c r="E57" s="99"/>
      <c r="F57" s="23" t="s">
        <v>71</v>
      </c>
      <c r="G57" s="100">
        <f>C57*E$56</f>
        <v>2.4000000000000004</v>
      </c>
      <c r="H57" s="19" t="s">
        <v>70</v>
      </c>
    </row>
    <row r="58" spans="1:8" s="9" customFormat="1" ht="30" customHeight="1" x14ac:dyDescent="0.25">
      <c r="A58" s="11"/>
      <c r="B58" s="23" t="s">
        <v>72</v>
      </c>
      <c r="C58" s="101">
        <f>C57*C56</f>
        <v>6</v>
      </c>
      <c r="D58" s="14"/>
      <c r="E58" s="13"/>
      <c r="F58" s="23" t="s">
        <v>73</v>
      </c>
      <c r="G58" s="24">
        <f>C58*E$56</f>
        <v>2.4000000000000004</v>
      </c>
    </row>
    <row r="59" spans="1:8" s="9" customFormat="1" ht="30" customHeight="1" x14ac:dyDescent="0.25">
      <c r="A59" s="11"/>
      <c r="B59" s="23" t="s">
        <v>56</v>
      </c>
      <c r="C59" s="24">
        <f>C13*C58</f>
        <v>42</v>
      </c>
      <c r="D59" s="14"/>
      <c r="E59" s="13"/>
      <c r="F59" s="23" t="s">
        <v>59</v>
      </c>
      <c r="G59" s="24">
        <f t="shared" ref="G59:G60" si="0">C59*E$56</f>
        <v>16.8</v>
      </c>
    </row>
    <row r="60" spans="1:8" s="9" customFormat="1" ht="30" customHeight="1" x14ac:dyDescent="0.25">
      <c r="A60" s="11"/>
      <c r="B60" s="23" t="s">
        <v>57</v>
      </c>
      <c r="C60" s="24">
        <f>C14*C59</f>
        <v>2184</v>
      </c>
      <c r="D60" s="14"/>
      <c r="E60" s="13"/>
      <c r="F60" s="23" t="s">
        <v>60</v>
      </c>
      <c r="G60" s="24">
        <f t="shared" si="0"/>
        <v>873.6</v>
      </c>
    </row>
    <row r="61" spans="1:8" ht="23.4" thickBot="1" x14ac:dyDescent="0.3">
      <c r="A61" s="44"/>
      <c r="B61" s="44"/>
      <c r="C61" s="11"/>
      <c r="D61" s="11"/>
      <c r="E61" s="13"/>
      <c r="F61" s="11"/>
      <c r="G61" s="11"/>
      <c r="H61" s="9"/>
    </row>
    <row r="62" spans="1:8" ht="27.6" x14ac:dyDescent="0.25">
      <c r="A62" s="105" t="s">
        <v>33</v>
      </c>
      <c r="B62" s="105"/>
      <c r="C62" s="105"/>
      <c r="D62" s="105"/>
      <c r="E62" s="105"/>
      <c r="F62" s="105"/>
      <c r="G62" s="105"/>
      <c r="H62" s="105"/>
    </row>
    <row r="63" spans="1:8" s="9" customFormat="1" ht="30" customHeight="1" x14ac:dyDescent="0.25">
      <c r="A63" s="102" t="s">
        <v>45</v>
      </c>
      <c r="B63" s="102"/>
      <c r="C63" s="102"/>
      <c r="D63" s="103"/>
      <c r="E63" s="104" t="s">
        <v>6</v>
      </c>
      <c r="F63" s="102"/>
      <c r="G63" s="102"/>
      <c r="H63" s="102"/>
    </row>
    <row r="64" spans="1:8" ht="22.8" x14ac:dyDescent="0.25">
      <c r="A64" s="75"/>
      <c r="B64" s="75"/>
      <c r="C64" s="75"/>
      <c r="D64" s="75"/>
      <c r="E64" s="76"/>
      <c r="F64" s="75"/>
      <c r="G64" s="75"/>
      <c r="H64" s="75"/>
    </row>
    <row r="65" spans="1:8" ht="22.8" x14ac:dyDescent="0.25">
      <c r="A65" s="19"/>
      <c r="B65" s="12" t="s">
        <v>13</v>
      </c>
      <c r="C65" s="18">
        <f>C49</f>
        <v>2805.8333333333335</v>
      </c>
      <c r="D65" s="19"/>
      <c r="E65" s="20"/>
      <c r="F65" s="12" t="s">
        <v>13</v>
      </c>
      <c r="G65" s="18">
        <f>G49</f>
        <v>2399.5263157894733</v>
      </c>
      <c r="H65" s="19"/>
    </row>
    <row r="66" spans="1:8" ht="22.8" x14ac:dyDescent="0.25">
      <c r="A66" s="19"/>
      <c r="B66" s="12" t="s">
        <v>0</v>
      </c>
      <c r="C66" s="18">
        <f>C60</f>
        <v>2184</v>
      </c>
      <c r="D66" s="19"/>
      <c r="E66" s="20"/>
      <c r="F66" s="12" t="s">
        <v>0</v>
      </c>
      <c r="G66" s="18">
        <f>G60</f>
        <v>873.6</v>
      </c>
      <c r="H66" s="19"/>
    </row>
    <row r="67" spans="1:8" ht="22.8" x14ac:dyDescent="0.25">
      <c r="A67" s="19"/>
      <c r="B67" s="4" t="s">
        <v>36</v>
      </c>
      <c r="C67" s="47">
        <f>SUM(C65:C66)</f>
        <v>4989.8333333333339</v>
      </c>
      <c r="D67" s="19"/>
      <c r="E67" s="20"/>
      <c r="F67" s="4" t="s">
        <v>36</v>
      </c>
      <c r="G67" s="47">
        <f>SUM(G65:G66)</f>
        <v>3273.1263157894732</v>
      </c>
      <c r="H67" s="19"/>
    </row>
    <row r="68" spans="1:8" s="9" customFormat="1" ht="22.8" x14ac:dyDescent="0.25">
      <c r="A68" s="19"/>
      <c r="B68" s="12"/>
      <c r="C68" s="14"/>
      <c r="D68" s="19"/>
      <c r="E68" s="20"/>
      <c r="F68" s="12"/>
      <c r="G68" s="14"/>
      <c r="H68" s="19"/>
    </row>
    <row r="69" spans="1:8" s="9" customFormat="1" ht="22.8" x14ac:dyDescent="0.25">
      <c r="A69" s="19"/>
      <c r="B69" s="4" t="s">
        <v>34</v>
      </c>
      <c r="C69" s="47">
        <f>C25</f>
        <v>78536.639999999999</v>
      </c>
      <c r="D69" s="19"/>
      <c r="E69" s="20"/>
      <c r="F69" s="4" t="s">
        <v>34</v>
      </c>
      <c r="G69" s="47">
        <f>G25</f>
        <v>78536.639999999999</v>
      </c>
      <c r="H69" s="19"/>
    </row>
    <row r="70" spans="1:8" s="9" customFormat="1" ht="22.8" x14ac:dyDescent="0.25">
      <c r="E70" s="13"/>
    </row>
    <row r="71" spans="1:8" s="9" customFormat="1" ht="22.8" x14ac:dyDescent="0.25">
      <c r="B71" s="7" t="s">
        <v>35</v>
      </c>
      <c r="C71" s="48">
        <f>C69-C67</f>
        <v>73546.806666666671</v>
      </c>
      <c r="E71" s="13"/>
      <c r="F71" s="7" t="s">
        <v>35</v>
      </c>
      <c r="G71" s="48">
        <f>G69-G67</f>
        <v>75263.513684210528</v>
      </c>
    </row>
    <row r="72" spans="1:8" s="9" customFormat="1" ht="23.4" thickBot="1" x14ac:dyDescent="0.3"/>
    <row r="73" spans="1:8" s="9" customFormat="1" ht="23.4" thickBot="1" x14ac:dyDescent="0.3">
      <c r="A73" s="49"/>
      <c r="B73" s="50"/>
      <c r="C73" s="50"/>
      <c r="D73" s="68"/>
      <c r="E73" s="51" t="s">
        <v>42</v>
      </c>
      <c r="F73" s="72">
        <f>G71-C71</f>
        <v>1716.7070175438566</v>
      </c>
      <c r="G73" s="73">
        <f>F73/C71</f>
        <v>2.3341693478609087E-2</v>
      </c>
      <c r="H73" s="52"/>
    </row>
    <row r="74" spans="1:8" s="9" customFormat="1" ht="23.4" thickBot="1" x14ac:dyDescent="0.3"/>
    <row r="75" spans="1:8" s="9" customFormat="1" ht="23.4" thickBot="1" x14ac:dyDescent="0.3">
      <c r="A75" s="67"/>
      <c r="B75" s="68"/>
      <c r="C75" s="68"/>
      <c r="D75" s="68"/>
      <c r="E75" s="51" t="s">
        <v>43</v>
      </c>
      <c r="F75" s="69">
        <f>(E4/F73)*12</f>
        <v>87.376586958099239</v>
      </c>
      <c r="G75" s="50" t="s">
        <v>14</v>
      </c>
      <c r="H75" s="70"/>
    </row>
    <row r="76" spans="1:8" s="9" customFormat="1" ht="23.4" thickBot="1" x14ac:dyDescent="0.3"/>
    <row r="77" spans="1:8" s="9" customFormat="1" ht="23.4" thickBot="1" x14ac:dyDescent="0.3">
      <c r="A77" s="67"/>
      <c r="B77" s="68"/>
      <c r="C77" s="68"/>
      <c r="D77" s="68"/>
      <c r="E77" s="71" t="s">
        <v>44</v>
      </c>
      <c r="F77" s="72">
        <f>F73*B4</f>
        <v>1716.7070175438566</v>
      </c>
      <c r="G77" s="68"/>
      <c r="H77" s="70"/>
    </row>
    <row r="78" spans="1:8" s="9" customFormat="1" ht="27.6" x14ac:dyDescent="0.25">
      <c r="D78" s="66"/>
    </row>
    <row r="79" spans="1:8" s="9" customFormat="1" ht="22.8" x14ac:dyDescent="0.25"/>
    <row r="80" spans="1:8" s="9" customFormat="1" ht="22.8" x14ac:dyDescent="0.25"/>
    <row r="81" s="9" customFormat="1" ht="22.8" x14ac:dyDescent="0.25"/>
    <row r="82" s="9" customFormat="1" ht="22.8" x14ac:dyDescent="0.25"/>
    <row r="83" s="9" customFormat="1" ht="22.8" x14ac:dyDescent="0.25"/>
    <row r="84" s="9" customFormat="1" ht="22.8" x14ac:dyDescent="0.25"/>
  </sheetData>
  <mergeCells count="18">
    <mergeCell ref="A54:H54"/>
    <mergeCell ref="E4:F4"/>
    <mergeCell ref="A7:H7"/>
    <mergeCell ref="B9:D9"/>
    <mergeCell ref="F9:H9"/>
    <mergeCell ref="A20:H20"/>
    <mergeCell ref="A21:D21"/>
    <mergeCell ref="E21:H21"/>
    <mergeCell ref="A28:H28"/>
    <mergeCell ref="A29:D29"/>
    <mergeCell ref="E29:H29"/>
    <mergeCell ref="A40:D40"/>
    <mergeCell ref="E40:H40"/>
    <mergeCell ref="A55:D55"/>
    <mergeCell ref="E55:H55"/>
    <mergeCell ref="A62:H62"/>
    <mergeCell ref="A63:D63"/>
    <mergeCell ref="E63:H63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="70" zoomScaleNormal="70" workbookViewId="0"/>
  </sheetViews>
  <sheetFormatPr defaultColWidth="9.109375" defaultRowHeight="13.2" x14ac:dyDescent="0.25"/>
  <cols>
    <col min="1" max="1" width="28.6640625" style="2" customWidth="1"/>
    <col min="2" max="2" width="20.6640625" style="2" customWidth="1"/>
    <col min="3" max="3" width="24.6640625" style="2" customWidth="1"/>
    <col min="4" max="4" width="10.6640625" style="2" customWidth="1"/>
    <col min="5" max="5" width="28.6640625" style="2" customWidth="1"/>
    <col min="6" max="6" width="20.6640625" style="2" customWidth="1"/>
    <col min="7" max="7" width="24.6640625" style="2" customWidth="1"/>
    <col min="8" max="8" width="10.6640625" style="2" customWidth="1"/>
    <col min="9" max="16384" width="9.109375" style="2"/>
  </cols>
  <sheetData>
    <row r="1" spans="1:8" ht="36" customHeight="1" x14ac:dyDescent="0.25">
      <c r="C1" s="25" t="s">
        <v>15</v>
      </c>
      <c r="D1" s="26"/>
      <c r="H1" s="10" t="s">
        <v>37</v>
      </c>
    </row>
    <row r="2" spans="1:8" ht="36" customHeight="1" x14ac:dyDescent="0.25">
      <c r="C2" s="25" t="s">
        <v>16</v>
      </c>
      <c r="D2" s="26"/>
      <c r="F2" s="54"/>
      <c r="G2" s="54"/>
      <c r="H2" s="74" t="s">
        <v>65</v>
      </c>
    </row>
    <row r="3" spans="1:8" ht="36" customHeight="1" thickBot="1" x14ac:dyDescent="0.3">
      <c r="A3" s="55" t="s">
        <v>38</v>
      </c>
      <c r="B3" s="58"/>
      <c r="C3" s="59"/>
      <c r="D3" s="60"/>
      <c r="E3" s="58"/>
      <c r="F3" s="58"/>
      <c r="G3" s="57"/>
      <c r="H3" s="57"/>
    </row>
    <row r="4" spans="1:8" ht="36" customHeight="1" thickBot="1" x14ac:dyDescent="0.3">
      <c r="A4" s="55" t="s">
        <v>39</v>
      </c>
      <c r="B4" s="65">
        <v>1</v>
      </c>
      <c r="C4" s="25"/>
      <c r="D4" s="7" t="s">
        <v>41</v>
      </c>
      <c r="E4" s="111">
        <v>12500</v>
      </c>
      <c r="F4" s="111"/>
      <c r="G4" s="57"/>
      <c r="H4" s="57"/>
    </row>
    <row r="5" spans="1:8" s="27" customFormat="1" ht="30" customHeight="1" thickBot="1" x14ac:dyDescent="0.3">
      <c r="A5" s="56" t="s">
        <v>40</v>
      </c>
      <c r="B5" s="61"/>
      <c r="C5" s="62"/>
      <c r="D5" s="62"/>
      <c r="E5" s="62"/>
      <c r="F5" s="62"/>
      <c r="G5" s="28"/>
    </row>
    <row r="6" spans="1:8" s="27" customFormat="1" ht="30" customHeight="1" x14ac:dyDescent="0.25">
      <c r="A6" s="56"/>
      <c r="B6" s="63"/>
      <c r="C6" s="64"/>
      <c r="D6" s="64"/>
      <c r="E6" s="64"/>
      <c r="F6" s="64"/>
      <c r="G6" s="28"/>
    </row>
    <row r="7" spans="1:8" ht="30" customHeight="1" thickBot="1" x14ac:dyDescent="0.3">
      <c r="A7" s="112" t="s">
        <v>46</v>
      </c>
      <c r="B7" s="112"/>
      <c r="C7" s="112"/>
      <c r="D7" s="112"/>
      <c r="E7" s="112"/>
      <c r="F7" s="112"/>
      <c r="G7" s="112"/>
      <c r="H7" s="112"/>
    </row>
    <row r="8" spans="1:8" ht="30" customHeight="1" x14ac:dyDescent="0.25">
      <c r="A8" s="29"/>
      <c r="B8" s="29"/>
      <c r="C8" s="29"/>
      <c r="D8" s="29"/>
      <c r="E8" s="30"/>
      <c r="F8" s="29"/>
      <c r="G8" s="29"/>
      <c r="H8" s="29"/>
    </row>
    <row r="9" spans="1:8" s="3" customFormat="1" ht="30" customHeight="1" x14ac:dyDescent="0.25">
      <c r="A9" s="7" t="s">
        <v>26</v>
      </c>
      <c r="B9" s="113" t="str">
        <f>H2</f>
        <v>Camperitos</v>
      </c>
      <c r="C9" s="113"/>
      <c r="D9" s="113"/>
      <c r="E9" s="8" t="s">
        <v>26</v>
      </c>
      <c r="F9" s="113" t="str">
        <f>H2</f>
        <v>Camperitos</v>
      </c>
      <c r="G9" s="113"/>
      <c r="H9" s="113"/>
    </row>
    <row r="10" spans="1:8" s="9" customFormat="1" ht="30" customHeight="1" x14ac:dyDescent="0.25">
      <c r="E10" s="13"/>
      <c r="F10" s="12" t="s">
        <v>25</v>
      </c>
      <c r="G10" s="32">
        <v>0</v>
      </c>
    </row>
    <row r="11" spans="1:8" s="9" customFormat="1" ht="30" customHeight="1" x14ac:dyDescent="0.25">
      <c r="B11" s="23" t="s">
        <v>1</v>
      </c>
      <c r="C11" s="31">
        <v>24</v>
      </c>
      <c r="E11" s="13"/>
      <c r="F11" s="12" t="s">
        <v>1</v>
      </c>
      <c r="G11" s="33">
        <f>C11*(1+G10)</f>
        <v>24</v>
      </c>
    </row>
    <row r="12" spans="1:8" s="9" customFormat="1" ht="30" customHeight="1" x14ac:dyDescent="0.25">
      <c r="B12" s="23" t="s">
        <v>2</v>
      </c>
      <c r="C12" s="31">
        <v>4</v>
      </c>
      <c r="D12" s="9" t="s">
        <v>17</v>
      </c>
      <c r="E12" s="13"/>
      <c r="F12" s="12" t="s">
        <v>2</v>
      </c>
      <c r="G12" s="9">
        <f>C12</f>
        <v>4</v>
      </c>
      <c r="H12" s="9" t="s">
        <v>17</v>
      </c>
    </row>
    <row r="13" spans="1:8" s="9" customFormat="1" ht="30" customHeight="1" x14ac:dyDescent="0.25">
      <c r="B13" s="23" t="s">
        <v>5</v>
      </c>
      <c r="C13" s="31">
        <v>7</v>
      </c>
      <c r="D13" s="9" t="s">
        <v>9</v>
      </c>
      <c r="E13" s="13"/>
      <c r="F13" s="12" t="s">
        <v>5</v>
      </c>
      <c r="G13" s="9">
        <f>C13</f>
        <v>7</v>
      </c>
      <c r="H13" s="9" t="s">
        <v>9</v>
      </c>
    </row>
    <row r="14" spans="1:8" s="9" customFormat="1" ht="30" customHeight="1" x14ac:dyDescent="0.25">
      <c r="B14" s="23" t="s">
        <v>8</v>
      </c>
      <c r="C14" s="31">
        <v>52</v>
      </c>
      <c r="D14" s="9" t="s">
        <v>10</v>
      </c>
      <c r="E14" s="13"/>
      <c r="F14" s="12" t="s">
        <v>8</v>
      </c>
      <c r="G14" s="9">
        <f>C14</f>
        <v>52</v>
      </c>
      <c r="H14" s="9" t="s">
        <v>10</v>
      </c>
    </row>
    <row r="15" spans="1:8" s="9" customFormat="1" ht="30" customHeight="1" x14ac:dyDescent="0.25">
      <c r="B15" s="23" t="s">
        <v>12</v>
      </c>
      <c r="C15" s="31">
        <v>40</v>
      </c>
      <c r="D15" s="9" t="s">
        <v>18</v>
      </c>
      <c r="E15" s="13"/>
      <c r="F15" s="12" t="s">
        <v>12</v>
      </c>
      <c r="G15" s="82">
        <f>C15</f>
        <v>40</v>
      </c>
      <c r="H15" s="9" t="s">
        <v>18</v>
      </c>
    </row>
    <row r="16" spans="1:8" s="9" customFormat="1" ht="30" customHeight="1" x14ac:dyDescent="0.25">
      <c r="B16" s="23" t="s">
        <v>3</v>
      </c>
      <c r="C16" s="34">
        <v>32</v>
      </c>
      <c r="E16" s="13"/>
      <c r="F16" s="12" t="s">
        <v>3</v>
      </c>
      <c r="G16" s="83">
        <f>C16</f>
        <v>32</v>
      </c>
    </row>
    <row r="17" spans="1:8" s="9" customFormat="1" ht="30" customHeight="1" x14ac:dyDescent="0.25">
      <c r="B17" s="23" t="s">
        <v>11</v>
      </c>
      <c r="C17" s="35">
        <f>C16/C15</f>
        <v>0.8</v>
      </c>
      <c r="E17" s="13"/>
      <c r="F17" s="12" t="s">
        <v>11</v>
      </c>
      <c r="G17" s="35">
        <f>G16/G15</f>
        <v>0.8</v>
      </c>
    </row>
    <row r="18" spans="1:8" s="9" customFormat="1" ht="30" customHeight="1" x14ac:dyDescent="0.25">
      <c r="B18" s="23" t="s">
        <v>4</v>
      </c>
      <c r="C18" s="35">
        <f>C17/16</f>
        <v>0.05</v>
      </c>
      <c r="E18" s="13"/>
      <c r="F18" s="12" t="s">
        <v>4</v>
      </c>
      <c r="G18" s="35">
        <f>G17/16</f>
        <v>0.05</v>
      </c>
    </row>
    <row r="19" spans="1:8" ht="30" customHeight="1" thickBot="1" x14ac:dyDescent="0.3">
      <c r="A19" s="23"/>
      <c r="B19" s="9"/>
      <c r="C19" s="9"/>
      <c r="D19" s="9"/>
      <c r="E19" s="36"/>
      <c r="F19" s="9"/>
      <c r="G19" s="9"/>
      <c r="H19" s="9"/>
    </row>
    <row r="20" spans="1:8" s="1" customFormat="1" ht="30" customHeight="1" x14ac:dyDescent="0.25">
      <c r="A20" s="105" t="s">
        <v>21</v>
      </c>
      <c r="B20" s="105"/>
      <c r="C20" s="105"/>
      <c r="D20" s="105"/>
      <c r="E20" s="105"/>
      <c r="F20" s="105"/>
      <c r="G20" s="105"/>
      <c r="H20" s="105"/>
    </row>
    <row r="21" spans="1:8" s="9" customFormat="1" ht="30" customHeight="1" x14ac:dyDescent="0.25">
      <c r="A21" s="106" t="s">
        <v>45</v>
      </c>
      <c r="B21" s="106"/>
      <c r="C21" s="106"/>
      <c r="D21" s="106"/>
      <c r="E21" s="107" t="s">
        <v>6</v>
      </c>
      <c r="F21" s="106"/>
      <c r="G21" s="106"/>
      <c r="H21" s="106"/>
    </row>
    <row r="22" spans="1:8" s="9" customFormat="1" ht="30" customHeight="1" x14ac:dyDescent="0.25">
      <c r="E22" s="13"/>
      <c r="F22" s="12" t="s">
        <v>62</v>
      </c>
      <c r="G22" s="32">
        <v>0</v>
      </c>
      <c r="H22" s="11"/>
    </row>
    <row r="23" spans="1:8" s="9" customFormat="1" ht="30" customHeight="1" x14ac:dyDescent="0.25">
      <c r="A23" s="11"/>
      <c r="B23" s="12" t="s">
        <v>22</v>
      </c>
      <c r="C23" s="37">
        <v>5.99</v>
      </c>
      <c r="D23" s="11"/>
      <c r="E23" s="13"/>
      <c r="F23" s="12" t="s">
        <v>22</v>
      </c>
      <c r="G23" s="24">
        <f>C23*(1+G22)</f>
        <v>5.99</v>
      </c>
      <c r="H23" s="11"/>
    </row>
    <row r="24" spans="1:8" s="9" customFormat="1" ht="30" customHeight="1" x14ac:dyDescent="0.25">
      <c r="A24" s="11"/>
      <c r="B24" s="12" t="s">
        <v>24</v>
      </c>
      <c r="C24" s="38">
        <f>C23*C11*C13</f>
        <v>1006.3199999999999</v>
      </c>
      <c r="D24" s="11"/>
      <c r="E24" s="40"/>
      <c r="F24" s="12" t="s">
        <v>24</v>
      </c>
      <c r="G24" s="38">
        <f>G23*G11*G13</f>
        <v>1006.3199999999999</v>
      </c>
      <c r="H24" s="11"/>
    </row>
    <row r="25" spans="1:8" s="9" customFormat="1" ht="30" customHeight="1" x14ac:dyDescent="0.25">
      <c r="A25" s="11"/>
      <c r="B25" s="4" t="s">
        <v>23</v>
      </c>
      <c r="C25" s="39">
        <f>C24*C14</f>
        <v>52328.639999999999</v>
      </c>
      <c r="D25" s="22" t="s">
        <v>20</v>
      </c>
      <c r="E25" s="40"/>
      <c r="F25" s="4" t="s">
        <v>23</v>
      </c>
      <c r="G25" s="39">
        <f>G24*G14</f>
        <v>52328.639999999999</v>
      </c>
      <c r="H25" s="22" t="s">
        <v>20</v>
      </c>
    </row>
    <row r="26" spans="1:8" s="9" customFormat="1" ht="30" customHeight="1" x14ac:dyDescent="0.25">
      <c r="A26" s="11"/>
      <c r="B26" s="11"/>
      <c r="C26" s="16"/>
      <c r="D26" s="11"/>
      <c r="E26" s="40"/>
      <c r="F26" s="12"/>
      <c r="G26" s="15"/>
      <c r="H26" s="11"/>
    </row>
    <row r="27" spans="1:8" s="9" customFormat="1" ht="3.9" customHeight="1" thickBot="1" x14ac:dyDescent="0.3">
      <c r="A27" s="11"/>
      <c r="B27" s="11"/>
      <c r="C27" s="16"/>
      <c r="D27" s="11"/>
      <c r="E27" s="43"/>
      <c r="F27" s="12"/>
      <c r="G27" s="15"/>
      <c r="H27" s="11"/>
    </row>
    <row r="28" spans="1:8" s="1" customFormat="1" ht="30" customHeight="1" x14ac:dyDescent="0.25">
      <c r="A28" s="105" t="s">
        <v>13</v>
      </c>
      <c r="B28" s="105"/>
      <c r="C28" s="105"/>
      <c r="D28" s="105"/>
      <c r="E28" s="105"/>
      <c r="F28" s="105"/>
      <c r="G28" s="105"/>
      <c r="H28" s="105"/>
    </row>
    <row r="29" spans="1:8" s="9" customFormat="1" ht="30" customHeight="1" x14ac:dyDescent="0.25">
      <c r="A29" s="102" t="s">
        <v>45</v>
      </c>
      <c r="B29" s="102"/>
      <c r="C29" s="102"/>
      <c r="D29" s="103"/>
      <c r="E29" s="104" t="s">
        <v>6</v>
      </c>
      <c r="F29" s="102"/>
      <c r="G29" s="102"/>
      <c r="H29" s="102"/>
    </row>
    <row r="30" spans="1:8" s="9" customFormat="1" ht="30" customHeight="1" x14ac:dyDescent="0.25">
      <c r="A30" s="11"/>
      <c r="B30" s="12" t="s">
        <v>7</v>
      </c>
      <c r="C30" s="17">
        <f>(C11*C12*C13)/16</f>
        <v>42</v>
      </c>
      <c r="D30" s="85" t="s">
        <v>18</v>
      </c>
      <c r="E30" s="13"/>
      <c r="F30" s="12" t="s">
        <v>7</v>
      </c>
      <c r="G30" s="17">
        <f>(G11*G12*G13)/16</f>
        <v>42</v>
      </c>
      <c r="H30" s="11" t="s">
        <v>18</v>
      </c>
    </row>
    <row r="31" spans="1:8" s="9" customFormat="1" ht="30" customHeight="1" x14ac:dyDescent="0.25">
      <c r="A31" s="11"/>
      <c r="B31" s="12" t="s">
        <v>48</v>
      </c>
      <c r="C31" s="38">
        <f>C17</f>
        <v>0.8</v>
      </c>
      <c r="D31" s="85" t="s">
        <v>18</v>
      </c>
      <c r="E31" s="13"/>
      <c r="F31" s="12" t="s">
        <v>48</v>
      </c>
      <c r="G31" s="38">
        <f>G17</f>
        <v>0.8</v>
      </c>
      <c r="H31" s="11" t="s">
        <v>18</v>
      </c>
    </row>
    <row r="32" spans="1:8" s="9" customFormat="1" ht="12" customHeight="1" x14ac:dyDescent="0.25">
      <c r="A32" s="77"/>
      <c r="B32" s="78"/>
      <c r="C32" s="79"/>
      <c r="D32" s="86"/>
      <c r="E32" s="80"/>
      <c r="F32" s="78"/>
      <c r="G32" s="79"/>
      <c r="H32" s="77"/>
    </row>
    <row r="33" spans="1:8" s="9" customFormat="1" ht="30" customHeight="1" x14ac:dyDescent="0.25">
      <c r="A33" s="11"/>
      <c r="B33" s="12" t="s">
        <v>28</v>
      </c>
      <c r="C33" s="87">
        <v>0.15</v>
      </c>
      <c r="D33" s="85"/>
      <c r="E33" s="13"/>
      <c r="F33" s="23" t="s">
        <v>28</v>
      </c>
      <c r="G33" s="83">
        <f>C33</f>
        <v>0.15</v>
      </c>
    </row>
    <row r="34" spans="1:8" s="9" customFormat="1" ht="30" customHeight="1" x14ac:dyDescent="0.25">
      <c r="A34" s="11"/>
      <c r="B34" s="12" t="s">
        <v>29</v>
      </c>
      <c r="C34" s="87">
        <v>3</v>
      </c>
      <c r="D34" s="85"/>
      <c r="E34" s="13"/>
      <c r="F34" s="23" t="s">
        <v>29</v>
      </c>
      <c r="G34" s="83">
        <f>C34</f>
        <v>3</v>
      </c>
    </row>
    <row r="35" spans="1:8" s="9" customFormat="1" ht="30" customHeight="1" x14ac:dyDescent="0.25">
      <c r="A35" s="11"/>
      <c r="B35" s="12" t="s">
        <v>30</v>
      </c>
      <c r="C35" s="15">
        <f>C34/8</f>
        <v>0.375</v>
      </c>
      <c r="D35" s="85"/>
      <c r="E35" s="13"/>
      <c r="F35" s="23" t="s">
        <v>30</v>
      </c>
      <c r="G35" s="24">
        <f>G34/8</f>
        <v>0.375</v>
      </c>
    </row>
    <row r="36" spans="1:8" s="9" customFormat="1" ht="30" customHeight="1" x14ac:dyDescent="0.25">
      <c r="A36" s="11"/>
      <c r="B36" s="12" t="s">
        <v>49</v>
      </c>
      <c r="C36" s="42">
        <f>C33+C35</f>
        <v>0.52500000000000002</v>
      </c>
      <c r="D36" s="85"/>
      <c r="E36" s="13"/>
      <c r="F36" s="12" t="s">
        <v>49</v>
      </c>
      <c r="G36" s="42">
        <f>G33+G35</f>
        <v>0.52500000000000002</v>
      </c>
      <c r="H36" s="11"/>
    </row>
    <row r="37" spans="1:8" s="9" customFormat="1" ht="12" customHeight="1" x14ac:dyDescent="0.25">
      <c r="A37" s="77"/>
      <c r="B37" s="78"/>
      <c r="C37" s="79"/>
      <c r="D37" s="86"/>
      <c r="E37" s="80"/>
      <c r="F37" s="78"/>
      <c r="G37" s="79"/>
      <c r="H37" s="77"/>
    </row>
    <row r="38" spans="1:8" s="9" customFormat="1" ht="30" customHeight="1" x14ac:dyDescent="0.25">
      <c r="A38" s="11"/>
      <c r="B38" s="12" t="s">
        <v>47</v>
      </c>
      <c r="C38" s="88">
        <v>0.25</v>
      </c>
      <c r="D38" s="85"/>
      <c r="E38" s="13"/>
      <c r="F38" s="23" t="s">
        <v>47</v>
      </c>
      <c r="G38" s="32">
        <v>7.0000000000000007E-2</v>
      </c>
    </row>
    <row r="39" spans="1:8" s="82" customFormat="1" ht="30" customHeight="1" x14ac:dyDescent="0.25">
      <c r="A39" s="90"/>
      <c r="B39" s="91"/>
      <c r="C39" s="92"/>
      <c r="D39" s="93"/>
      <c r="E39" s="94"/>
      <c r="F39" s="91"/>
      <c r="G39" s="92"/>
      <c r="H39" s="90"/>
    </row>
    <row r="40" spans="1:8" s="9" customFormat="1" ht="30" customHeight="1" x14ac:dyDescent="0.25">
      <c r="A40" s="109" t="s">
        <v>31</v>
      </c>
      <c r="B40" s="109"/>
      <c r="C40" s="109"/>
      <c r="D40" s="110"/>
      <c r="E40" s="108" t="s">
        <v>31</v>
      </c>
      <c r="F40" s="109"/>
      <c r="G40" s="109"/>
      <c r="H40" s="109"/>
    </row>
    <row r="41" spans="1:8" s="9" customFormat="1" ht="30" customHeight="1" x14ac:dyDescent="0.25">
      <c r="A41" s="11"/>
      <c r="B41" s="12" t="s">
        <v>50</v>
      </c>
      <c r="C41" s="41">
        <f>C30</f>
        <v>42</v>
      </c>
      <c r="D41" s="85" t="s">
        <v>18</v>
      </c>
      <c r="E41" s="84"/>
      <c r="F41" s="12" t="s">
        <v>50</v>
      </c>
      <c r="G41" s="41">
        <f>G30</f>
        <v>42</v>
      </c>
      <c r="H41" s="11" t="s">
        <v>18</v>
      </c>
    </row>
    <row r="42" spans="1:8" s="9" customFormat="1" ht="30" customHeight="1" x14ac:dyDescent="0.25">
      <c r="A42" s="11"/>
      <c r="B42" s="12" t="s">
        <v>51</v>
      </c>
      <c r="C42" s="41">
        <f>C38*C41</f>
        <v>10.5</v>
      </c>
      <c r="D42" s="85" t="s">
        <v>18</v>
      </c>
      <c r="E42" s="13"/>
      <c r="F42" s="12" t="s">
        <v>51</v>
      </c>
      <c r="G42" s="41">
        <f>G38*G41</f>
        <v>2.9400000000000004</v>
      </c>
      <c r="H42" s="11" t="s">
        <v>18</v>
      </c>
    </row>
    <row r="43" spans="1:8" s="9" customFormat="1" ht="12" customHeight="1" x14ac:dyDescent="0.25">
      <c r="A43" s="77"/>
      <c r="B43" s="78"/>
      <c r="C43" s="79"/>
      <c r="D43" s="86"/>
      <c r="E43" s="80"/>
      <c r="F43" s="78"/>
      <c r="G43" s="79"/>
      <c r="H43" s="77"/>
    </row>
    <row r="44" spans="1:8" s="9" customFormat="1" ht="30" customHeight="1" x14ac:dyDescent="0.25">
      <c r="A44" s="11"/>
      <c r="B44" s="12" t="s">
        <v>52</v>
      </c>
      <c r="C44" s="81">
        <f>C42*C36</f>
        <v>5.5125000000000002</v>
      </c>
      <c r="D44" s="85"/>
      <c r="E44" s="13"/>
      <c r="F44" s="12" t="s">
        <v>52</v>
      </c>
      <c r="G44" s="81">
        <f>G42*G36</f>
        <v>1.5435000000000003</v>
      </c>
      <c r="H44" s="11"/>
    </row>
    <row r="45" spans="1:8" s="9" customFormat="1" ht="30" customHeight="1" x14ac:dyDescent="0.25">
      <c r="A45" s="11"/>
      <c r="B45" s="12" t="s">
        <v>53</v>
      </c>
      <c r="C45" s="38">
        <f>C17*C41</f>
        <v>33.6</v>
      </c>
      <c r="D45" s="85"/>
      <c r="E45" s="13"/>
      <c r="F45" s="12" t="s">
        <v>53</v>
      </c>
      <c r="G45" s="38">
        <f>G17*G41</f>
        <v>33.6</v>
      </c>
      <c r="H45" s="11"/>
    </row>
    <row r="46" spans="1:8" s="9" customFormat="1" ht="12" customHeight="1" x14ac:dyDescent="0.25">
      <c r="A46" s="77"/>
      <c r="B46" s="78"/>
      <c r="C46" s="79"/>
      <c r="D46" s="86"/>
      <c r="E46" s="80"/>
      <c r="F46" s="78"/>
      <c r="G46" s="79"/>
      <c r="H46" s="77"/>
    </row>
    <row r="47" spans="1:8" s="9" customFormat="1" ht="30" customHeight="1" x14ac:dyDescent="0.25">
      <c r="A47" s="11"/>
      <c r="B47" s="12" t="s">
        <v>61</v>
      </c>
      <c r="C47" s="18">
        <f>C44+C45</f>
        <v>39.112500000000004</v>
      </c>
      <c r="D47" s="85" t="s">
        <v>19</v>
      </c>
      <c r="E47" s="13"/>
      <c r="F47" s="12" t="s">
        <v>61</v>
      </c>
      <c r="G47" s="18">
        <f>G44+G45</f>
        <v>35.143500000000003</v>
      </c>
      <c r="H47" s="11" t="s">
        <v>19</v>
      </c>
    </row>
    <row r="48" spans="1:8" s="9" customFormat="1" ht="30" customHeight="1" x14ac:dyDescent="0.25">
      <c r="A48" s="11"/>
      <c r="B48" s="12" t="s">
        <v>27</v>
      </c>
      <c r="C48" s="53">
        <v>0.1</v>
      </c>
      <c r="D48" s="85"/>
      <c r="E48" s="13"/>
      <c r="F48" s="12" t="s">
        <v>27</v>
      </c>
      <c r="G48" s="53">
        <v>0.05</v>
      </c>
      <c r="H48" s="11"/>
    </row>
    <row r="49" spans="1:8" s="9" customFormat="1" ht="30" customHeight="1" x14ac:dyDescent="0.25">
      <c r="A49" s="11"/>
      <c r="B49" s="4" t="s">
        <v>54</v>
      </c>
      <c r="C49" s="21">
        <f>(C47*C14)/(1-C48)</f>
        <v>2259.8333333333335</v>
      </c>
      <c r="D49" s="89" t="s">
        <v>20</v>
      </c>
      <c r="E49" s="13"/>
      <c r="F49" s="4" t="s">
        <v>54</v>
      </c>
      <c r="G49" s="21">
        <f>(G47*G14)/(1-G48)</f>
        <v>1923.6442105263161</v>
      </c>
      <c r="H49" s="22" t="s">
        <v>20</v>
      </c>
    </row>
    <row r="50" spans="1:8" s="9" customFormat="1" ht="30" customHeight="1" thickBot="1" x14ac:dyDescent="0.3">
      <c r="A50" s="11"/>
      <c r="B50" s="11"/>
      <c r="C50" s="16"/>
      <c r="D50" s="85"/>
      <c r="E50" s="13"/>
    </row>
    <row r="51" spans="1:8" s="9" customFormat="1" ht="30" customHeight="1" thickBot="1" x14ac:dyDescent="0.3">
      <c r="A51" s="11"/>
      <c r="B51" s="45" t="s">
        <v>32</v>
      </c>
      <c r="C51" s="46">
        <f>C49/C25</f>
        <v>4.3185401595251346E-2</v>
      </c>
      <c r="D51" s="85"/>
      <c r="E51" s="40"/>
      <c r="F51" s="45" t="s">
        <v>32</v>
      </c>
      <c r="G51" s="46">
        <f>G49/G25</f>
        <v>3.6760829452596441E-2</v>
      </c>
      <c r="H51" s="11"/>
    </row>
    <row r="52" spans="1:8" s="9" customFormat="1" ht="30" customHeight="1" x14ac:dyDescent="0.25">
      <c r="A52" s="11"/>
      <c r="B52" s="11"/>
      <c r="C52" s="16"/>
      <c r="D52" s="11"/>
      <c r="E52" s="40"/>
      <c r="F52" s="12"/>
      <c r="G52" s="15"/>
      <c r="H52" s="11"/>
    </row>
    <row r="53" spans="1:8" s="9" customFormat="1" ht="3.9" customHeight="1" thickBot="1" x14ac:dyDescent="0.3">
      <c r="A53" s="11"/>
      <c r="B53" s="11"/>
      <c r="C53" s="16"/>
      <c r="D53" s="11"/>
      <c r="E53" s="43"/>
      <c r="F53" s="12"/>
      <c r="G53" s="15"/>
      <c r="H53" s="11"/>
    </row>
    <row r="54" spans="1:8" s="3" customFormat="1" ht="30" customHeight="1" x14ac:dyDescent="0.25">
      <c r="A54" s="105" t="s">
        <v>55</v>
      </c>
      <c r="B54" s="105"/>
      <c r="C54" s="105"/>
      <c r="D54" s="105"/>
      <c r="E54" s="105"/>
      <c r="F54" s="105"/>
      <c r="G54" s="105"/>
      <c r="H54" s="105"/>
    </row>
    <row r="55" spans="1:8" s="9" customFormat="1" ht="30" customHeight="1" x14ac:dyDescent="0.25">
      <c r="A55" s="102" t="s">
        <v>45</v>
      </c>
      <c r="B55" s="102"/>
      <c r="C55" s="102"/>
      <c r="D55" s="103"/>
      <c r="E55" s="104" t="s">
        <v>6</v>
      </c>
      <c r="F55" s="102"/>
      <c r="G55" s="102"/>
      <c r="H55" s="102"/>
    </row>
    <row r="56" spans="1:8" s="9" customFormat="1" ht="30" customHeight="1" x14ac:dyDescent="0.25">
      <c r="A56" s="75"/>
      <c r="B56" s="12" t="s">
        <v>67</v>
      </c>
      <c r="C56" s="96">
        <v>1</v>
      </c>
      <c r="D56" s="19" t="s">
        <v>68</v>
      </c>
      <c r="E56" s="97">
        <v>0.4</v>
      </c>
      <c r="F56" s="11" t="s">
        <v>58</v>
      </c>
      <c r="G56" s="11"/>
      <c r="H56" s="11"/>
    </row>
    <row r="57" spans="1:8" s="9" customFormat="1" ht="30" customHeight="1" x14ac:dyDescent="0.25">
      <c r="A57" s="75"/>
      <c r="B57" s="12" t="s">
        <v>69</v>
      </c>
      <c r="C57" s="98">
        <v>6</v>
      </c>
      <c r="D57" s="19" t="s">
        <v>70</v>
      </c>
      <c r="E57" s="99"/>
      <c r="F57" s="23" t="s">
        <v>71</v>
      </c>
      <c r="G57" s="100">
        <f>C57*E$56</f>
        <v>2.4000000000000004</v>
      </c>
      <c r="H57" s="19" t="s">
        <v>70</v>
      </c>
    </row>
    <row r="58" spans="1:8" s="9" customFormat="1" ht="30" customHeight="1" x14ac:dyDescent="0.25">
      <c r="A58" s="11"/>
      <c r="B58" s="23" t="s">
        <v>72</v>
      </c>
      <c r="C58" s="101">
        <f>C57*C56</f>
        <v>6</v>
      </c>
      <c r="D58" s="14"/>
      <c r="E58" s="13"/>
      <c r="F58" s="23" t="s">
        <v>73</v>
      </c>
      <c r="G58" s="24">
        <f>C58*E$56</f>
        <v>2.4000000000000004</v>
      </c>
    </row>
    <row r="59" spans="1:8" s="9" customFormat="1" ht="30" customHeight="1" x14ac:dyDescent="0.25">
      <c r="A59" s="11"/>
      <c r="B59" s="23" t="s">
        <v>56</v>
      </c>
      <c r="C59" s="24">
        <f>C13*C58</f>
        <v>42</v>
      </c>
      <c r="D59" s="14"/>
      <c r="E59" s="13"/>
      <c r="F59" s="23" t="s">
        <v>59</v>
      </c>
      <c r="G59" s="24">
        <f t="shared" ref="G59:G60" si="0">C59*E$56</f>
        <v>16.8</v>
      </c>
    </row>
    <row r="60" spans="1:8" s="9" customFormat="1" ht="30" customHeight="1" x14ac:dyDescent="0.25">
      <c r="A60" s="11"/>
      <c r="B60" s="23" t="s">
        <v>57</v>
      </c>
      <c r="C60" s="24">
        <f>C14*C59</f>
        <v>2184</v>
      </c>
      <c r="D60" s="14"/>
      <c r="E60" s="13"/>
      <c r="F60" s="23" t="s">
        <v>60</v>
      </c>
      <c r="G60" s="24">
        <f t="shared" si="0"/>
        <v>873.6</v>
      </c>
    </row>
    <row r="61" spans="1:8" ht="23.4" thickBot="1" x14ac:dyDescent="0.3">
      <c r="A61" s="44"/>
      <c r="B61" s="44"/>
      <c r="C61" s="11"/>
      <c r="D61" s="11"/>
      <c r="E61" s="13"/>
      <c r="F61" s="11"/>
      <c r="G61" s="11"/>
      <c r="H61" s="9"/>
    </row>
    <row r="62" spans="1:8" ht="27.6" x14ac:dyDescent="0.25">
      <c r="A62" s="105" t="s">
        <v>33</v>
      </c>
      <c r="B62" s="105"/>
      <c r="C62" s="105"/>
      <c r="D62" s="105"/>
      <c r="E62" s="105"/>
      <c r="F62" s="105"/>
      <c r="G62" s="105"/>
      <c r="H62" s="105"/>
    </row>
    <row r="63" spans="1:8" s="9" customFormat="1" ht="30" customHeight="1" x14ac:dyDescent="0.25">
      <c r="A63" s="102" t="s">
        <v>45</v>
      </c>
      <c r="B63" s="102"/>
      <c r="C63" s="102"/>
      <c r="D63" s="103"/>
      <c r="E63" s="104" t="s">
        <v>6</v>
      </c>
      <c r="F63" s="102"/>
      <c r="G63" s="102"/>
      <c r="H63" s="102"/>
    </row>
    <row r="64" spans="1:8" ht="22.8" x14ac:dyDescent="0.25">
      <c r="A64" s="75"/>
      <c r="B64" s="75"/>
      <c r="C64" s="75"/>
      <c r="D64" s="75"/>
      <c r="E64" s="76"/>
      <c r="F64" s="75"/>
      <c r="G64" s="75"/>
      <c r="H64" s="75"/>
    </row>
    <row r="65" spans="1:8" ht="22.8" x14ac:dyDescent="0.25">
      <c r="A65" s="19"/>
      <c r="B65" s="12" t="s">
        <v>13</v>
      </c>
      <c r="C65" s="18">
        <f>C49</f>
        <v>2259.8333333333335</v>
      </c>
      <c r="D65" s="19"/>
      <c r="E65" s="20"/>
      <c r="F65" s="12" t="s">
        <v>13</v>
      </c>
      <c r="G65" s="18">
        <f>G49</f>
        <v>1923.6442105263161</v>
      </c>
      <c r="H65" s="19"/>
    </row>
    <row r="66" spans="1:8" ht="22.8" x14ac:dyDescent="0.25">
      <c r="A66" s="19"/>
      <c r="B66" s="12" t="s">
        <v>0</v>
      </c>
      <c r="C66" s="18">
        <f>C60</f>
        <v>2184</v>
      </c>
      <c r="D66" s="19"/>
      <c r="E66" s="20"/>
      <c r="F66" s="12" t="s">
        <v>0</v>
      </c>
      <c r="G66" s="18">
        <f>G60</f>
        <v>873.6</v>
      </c>
      <c r="H66" s="19"/>
    </row>
    <row r="67" spans="1:8" ht="22.8" x14ac:dyDescent="0.25">
      <c r="A67" s="19"/>
      <c r="B67" s="4" t="s">
        <v>36</v>
      </c>
      <c r="C67" s="47">
        <f>SUM(C65:C66)</f>
        <v>4443.8333333333339</v>
      </c>
      <c r="D67" s="19"/>
      <c r="E67" s="20"/>
      <c r="F67" s="4" t="s">
        <v>36</v>
      </c>
      <c r="G67" s="47">
        <f>SUM(G65:G66)</f>
        <v>2797.2442105263162</v>
      </c>
      <c r="H67" s="19"/>
    </row>
    <row r="68" spans="1:8" s="9" customFormat="1" ht="22.8" x14ac:dyDescent="0.25">
      <c r="A68" s="19"/>
      <c r="B68" s="12"/>
      <c r="C68" s="14"/>
      <c r="D68" s="19"/>
      <c r="E68" s="20"/>
      <c r="F68" s="12"/>
      <c r="G68" s="14"/>
      <c r="H68" s="19"/>
    </row>
    <row r="69" spans="1:8" s="9" customFormat="1" ht="22.8" x14ac:dyDescent="0.25">
      <c r="A69" s="19"/>
      <c r="B69" s="4" t="s">
        <v>34</v>
      </c>
      <c r="C69" s="47">
        <f>C25</f>
        <v>52328.639999999999</v>
      </c>
      <c r="D69" s="19"/>
      <c r="E69" s="20"/>
      <c r="F69" s="4" t="s">
        <v>34</v>
      </c>
      <c r="G69" s="47">
        <f>G25</f>
        <v>52328.639999999999</v>
      </c>
      <c r="H69" s="19"/>
    </row>
    <row r="70" spans="1:8" s="9" customFormat="1" ht="22.8" x14ac:dyDescent="0.25">
      <c r="E70" s="13"/>
    </row>
    <row r="71" spans="1:8" s="9" customFormat="1" ht="22.8" x14ac:dyDescent="0.25">
      <c r="B71" s="7" t="s">
        <v>35</v>
      </c>
      <c r="C71" s="48">
        <f>C69-C67</f>
        <v>47884.806666666664</v>
      </c>
      <c r="E71" s="13"/>
      <c r="F71" s="7" t="s">
        <v>35</v>
      </c>
      <c r="G71" s="48">
        <f>G69-G67</f>
        <v>49531.395789473681</v>
      </c>
    </row>
    <row r="72" spans="1:8" s="9" customFormat="1" ht="23.4" thickBot="1" x14ac:dyDescent="0.3"/>
    <row r="73" spans="1:8" s="9" customFormat="1" ht="23.4" thickBot="1" x14ac:dyDescent="0.3">
      <c r="A73" s="49"/>
      <c r="B73" s="50"/>
      <c r="C73" s="50"/>
      <c r="D73" s="68"/>
      <c r="E73" s="51" t="s">
        <v>42</v>
      </c>
      <c r="F73" s="72">
        <f>G71-C71</f>
        <v>1646.5891228070177</v>
      </c>
      <c r="G73" s="73">
        <f>F73/C71</f>
        <v>3.4386462793285812E-2</v>
      </c>
      <c r="H73" s="52"/>
    </row>
    <row r="74" spans="1:8" s="9" customFormat="1" ht="23.4" thickBot="1" x14ac:dyDescent="0.3"/>
    <row r="75" spans="1:8" s="9" customFormat="1" ht="23.4" thickBot="1" x14ac:dyDescent="0.3">
      <c r="A75" s="67"/>
      <c r="B75" s="68"/>
      <c r="C75" s="68"/>
      <c r="D75" s="68"/>
      <c r="E75" s="51" t="s">
        <v>43</v>
      </c>
      <c r="F75" s="69">
        <f>(E4/F73)*12</f>
        <v>91.097407314514484</v>
      </c>
      <c r="G75" s="50" t="s">
        <v>14</v>
      </c>
      <c r="H75" s="70"/>
    </row>
    <row r="76" spans="1:8" s="9" customFormat="1" ht="23.4" thickBot="1" x14ac:dyDescent="0.3"/>
    <row r="77" spans="1:8" s="9" customFormat="1" ht="23.4" thickBot="1" x14ac:dyDescent="0.3">
      <c r="A77" s="67"/>
      <c r="B77" s="68"/>
      <c r="C77" s="68"/>
      <c r="D77" s="68"/>
      <c r="E77" s="71" t="s">
        <v>44</v>
      </c>
      <c r="F77" s="72">
        <f>F73*B4</f>
        <v>1646.5891228070177</v>
      </c>
      <c r="G77" s="68"/>
      <c r="H77" s="70"/>
    </row>
    <row r="78" spans="1:8" s="9" customFormat="1" ht="27.6" x14ac:dyDescent="0.25">
      <c r="D78" s="66"/>
    </row>
    <row r="79" spans="1:8" s="9" customFormat="1" ht="22.8" x14ac:dyDescent="0.25"/>
    <row r="80" spans="1:8" s="9" customFormat="1" ht="22.8" x14ac:dyDescent="0.25"/>
    <row r="81" s="9" customFormat="1" ht="22.8" x14ac:dyDescent="0.25"/>
    <row r="82" s="9" customFormat="1" ht="22.8" x14ac:dyDescent="0.25"/>
    <row r="83" s="9" customFormat="1" ht="22.8" x14ac:dyDescent="0.25"/>
    <row r="84" s="9" customFormat="1" ht="22.8" x14ac:dyDescent="0.25"/>
  </sheetData>
  <mergeCells count="18">
    <mergeCell ref="A54:H54"/>
    <mergeCell ref="E4:F4"/>
    <mergeCell ref="A7:H7"/>
    <mergeCell ref="B9:D9"/>
    <mergeCell ref="F9:H9"/>
    <mergeCell ref="A20:H20"/>
    <mergeCell ref="A21:D21"/>
    <mergeCell ref="E21:H21"/>
    <mergeCell ref="A28:H28"/>
    <mergeCell ref="A29:D29"/>
    <mergeCell ref="E29:H29"/>
    <mergeCell ref="A40:D40"/>
    <mergeCell ref="E40:H40"/>
    <mergeCell ref="A55:D55"/>
    <mergeCell ref="E55:H55"/>
    <mergeCell ref="A62:H62"/>
    <mergeCell ref="A63:D63"/>
    <mergeCell ref="E63:H63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view="pageBreakPreview" zoomScale="90" zoomScaleNormal="90" zoomScaleSheetLayoutView="90" workbookViewId="0">
      <selection activeCell="A2" sqref="A2"/>
    </sheetView>
  </sheetViews>
  <sheetFormatPr defaultColWidth="9.109375" defaultRowHeight="13.2" x14ac:dyDescent="0.25"/>
  <cols>
    <col min="1" max="1" width="28.6640625" style="2" customWidth="1"/>
    <col min="2" max="2" width="20.6640625" style="2" customWidth="1"/>
    <col min="3" max="3" width="24.6640625" style="2" customWidth="1"/>
    <col min="4" max="4" width="10.6640625" style="2" customWidth="1"/>
    <col min="5" max="5" width="28.6640625" style="2" customWidth="1"/>
    <col min="6" max="6" width="20.6640625" style="2" customWidth="1"/>
    <col min="7" max="7" width="24.6640625" style="2" customWidth="1"/>
    <col min="8" max="8" width="10.6640625" style="2" customWidth="1"/>
    <col min="9" max="16384" width="9.109375" style="2"/>
  </cols>
  <sheetData>
    <row r="1" spans="1:8" ht="36" customHeight="1" x14ac:dyDescent="0.25">
      <c r="C1" s="25" t="s">
        <v>15</v>
      </c>
      <c r="D1" s="26"/>
      <c r="H1" s="10" t="s">
        <v>37</v>
      </c>
    </row>
    <row r="2" spans="1:8" ht="36" customHeight="1" x14ac:dyDescent="0.25">
      <c r="C2" s="25" t="s">
        <v>16</v>
      </c>
      <c r="D2" s="26"/>
      <c r="F2" s="54"/>
      <c r="G2" s="54"/>
      <c r="H2" s="74" t="s">
        <v>64</v>
      </c>
    </row>
    <row r="3" spans="1:8" ht="36" customHeight="1" thickBot="1" x14ac:dyDescent="0.3">
      <c r="A3" s="55" t="s">
        <v>38</v>
      </c>
      <c r="B3" s="58"/>
      <c r="C3" s="59"/>
      <c r="D3" s="60"/>
      <c r="E3" s="58"/>
      <c r="F3" s="58"/>
      <c r="G3" s="57"/>
      <c r="H3" s="57"/>
    </row>
    <row r="4" spans="1:8" ht="36" customHeight="1" thickBot="1" x14ac:dyDescent="0.3">
      <c r="A4" s="55" t="s">
        <v>39</v>
      </c>
      <c r="B4" s="65">
        <v>1</v>
      </c>
      <c r="C4" s="25"/>
      <c r="D4" s="7" t="s">
        <v>41</v>
      </c>
      <c r="E4" s="111">
        <v>12500</v>
      </c>
      <c r="F4" s="111"/>
      <c r="G4" s="57"/>
      <c r="H4" s="57"/>
    </row>
    <row r="5" spans="1:8" s="27" customFormat="1" ht="30" customHeight="1" thickBot="1" x14ac:dyDescent="0.3">
      <c r="A5" s="56" t="s">
        <v>40</v>
      </c>
      <c r="B5" s="61"/>
      <c r="C5" s="62"/>
      <c r="D5" s="62"/>
      <c r="E5" s="62"/>
      <c r="F5" s="62"/>
      <c r="G5" s="28"/>
    </row>
    <row r="6" spans="1:8" s="27" customFormat="1" ht="30" customHeight="1" x14ac:dyDescent="0.25">
      <c r="A6" s="56"/>
      <c r="B6" s="63"/>
      <c r="C6" s="64"/>
      <c r="D6" s="64"/>
      <c r="E6" s="64"/>
      <c r="F6" s="64"/>
      <c r="G6" s="28"/>
    </row>
    <row r="7" spans="1:8" ht="30" customHeight="1" thickBot="1" x14ac:dyDescent="0.3">
      <c r="A7" s="112" t="s">
        <v>46</v>
      </c>
      <c r="B7" s="112"/>
      <c r="C7" s="112"/>
      <c r="D7" s="112"/>
      <c r="E7" s="112"/>
      <c r="F7" s="112"/>
      <c r="G7" s="112"/>
      <c r="H7" s="112"/>
    </row>
    <row r="8" spans="1:8" ht="27.6" x14ac:dyDescent="0.25">
      <c r="A8" s="105" t="s">
        <v>33</v>
      </c>
      <c r="B8" s="105"/>
      <c r="C8" s="105"/>
      <c r="D8" s="105"/>
      <c r="E8" s="105"/>
      <c r="F8" s="105"/>
      <c r="G8" s="105"/>
      <c r="H8" s="105"/>
    </row>
    <row r="9" spans="1:8" s="9" customFormat="1" ht="30" customHeight="1" x14ac:dyDescent="0.25">
      <c r="A9" s="102" t="str">
        <f>'Pollo Corte 8'!H2</f>
        <v>8 Cut Chicken</v>
      </c>
      <c r="B9" s="102"/>
      <c r="C9" s="102"/>
      <c r="D9" s="103"/>
      <c r="E9" s="104" t="s">
        <v>6</v>
      </c>
      <c r="F9" s="102"/>
      <c r="G9" s="102"/>
      <c r="H9" s="102"/>
    </row>
    <row r="10" spans="1:8" ht="22.8" x14ac:dyDescent="0.25">
      <c r="A10" s="19"/>
      <c r="B10" s="12" t="s">
        <v>13</v>
      </c>
      <c r="C10" s="18">
        <f>'Pollo Corte 8'!C65</f>
        <v>42406</v>
      </c>
      <c r="D10" s="19"/>
      <c r="E10" s="20"/>
      <c r="F10" s="12" t="s">
        <v>13</v>
      </c>
      <c r="G10" s="18">
        <f>'Pollo Corte 8'!G65</f>
        <v>37070.526315789473</v>
      </c>
      <c r="H10" s="19"/>
    </row>
    <row r="11" spans="1:8" ht="22.8" x14ac:dyDescent="0.25">
      <c r="A11" s="19"/>
      <c r="B11" s="12" t="s">
        <v>0</v>
      </c>
      <c r="C11" s="18">
        <f>'Pollo Corte 8'!C66</f>
        <v>2184</v>
      </c>
      <c r="D11" s="19"/>
      <c r="E11" s="20"/>
      <c r="F11" s="12" t="s">
        <v>0</v>
      </c>
      <c r="G11" s="18">
        <f>'Pollo Corte 8'!G66</f>
        <v>873.6</v>
      </c>
      <c r="H11" s="19"/>
    </row>
    <row r="12" spans="1:8" ht="22.8" x14ac:dyDescent="0.25">
      <c r="A12" s="19"/>
      <c r="B12" s="4" t="s">
        <v>36</v>
      </c>
      <c r="C12" s="47">
        <f>SUM(C10:C11)</f>
        <v>44590</v>
      </c>
      <c r="D12" s="19"/>
      <c r="E12" s="20"/>
      <c r="F12" s="4" t="s">
        <v>36</v>
      </c>
      <c r="G12" s="47">
        <f>SUM(G10:G11)</f>
        <v>37944.126315789472</v>
      </c>
      <c r="H12" s="19"/>
    </row>
    <row r="13" spans="1:8" s="9" customFormat="1" ht="22.8" x14ac:dyDescent="0.25">
      <c r="A13" s="19"/>
      <c r="B13" s="4" t="s">
        <v>34</v>
      </c>
      <c r="C13" s="47">
        <f>'Pollo Corte 8'!C69</f>
        <v>130952.63999999998</v>
      </c>
      <c r="D13" s="19"/>
      <c r="E13" s="20"/>
      <c r="F13" s="4" t="s">
        <v>34</v>
      </c>
      <c r="G13" s="47">
        <f>'Pollo Corte 8'!G69</f>
        <v>130952.63999999998</v>
      </c>
      <c r="H13" s="19"/>
    </row>
    <row r="14" spans="1:8" s="9" customFormat="1" ht="22.8" x14ac:dyDescent="0.25">
      <c r="B14" s="7" t="s">
        <v>35</v>
      </c>
      <c r="C14" s="48">
        <f>C13-C12</f>
        <v>86362.639999999985</v>
      </c>
      <c r="E14" s="13"/>
      <c r="F14" s="7" t="s">
        <v>35</v>
      </c>
      <c r="G14" s="48">
        <f>G13-G12</f>
        <v>93008.513684210513</v>
      </c>
    </row>
    <row r="15" spans="1:8" s="9" customFormat="1" ht="22.8" x14ac:dyDescent="0.25"/>
    <row r="16" spans="1:8" s="9" customFormat="1" ht="30" customHeight="1" x14ac:dyDescent="0.25">
      <c r="A16" s="102" t="str">
        <f>Alitas!H2</f>
        <v>Alitas</v>
      </c>
      <c r="B16" s="102"/>
      <c r="C16" s="102"/>
      <c r="D16" s="103"/>
      <c r="E16" s="104" t="s">
        <v>6</v>
      </c>
      <c r="F16" s="102"/>
      <c r="G16" s="102"/>
      <c r="H16" s="102"/>
    </row>
    <row r="17" spans="1:8" ht="22.8" x14ac:dyDescent="0.25">
      <c r="A17" s="19"/>
      <c r="B17" s="12" t="s">
        <v>13</v>
      </c>
      <c r="C17" s="18">
        <f>Alitas!C65</f>
        <v>44172.916666666664</v>
      </c>
      <c r="D17" s="19"/>
      <c r="E17" s="20"/>
      <c r="F17" s="12" t="s">
        <v>13</v>
      </c>
      <c r="G17" s="18">
        <f>Alitas!G65</f>
        <v>38615.131578947374</v>
      </c>
      <c r="H17" s="19"/>
    </row>
    <row r="18" spans="1:8" ht="22.8" x14ac:dyDescent="0.25">
      <c r="A18" s="19"/>
      <c r="B18" s="12" t="s">
        <v>0</v>
      </c>
      <c r="C18" s="18">
        <f>Alitas!C66</f>
        <v>2184</v>
      </c>
      <c r="D18" s="19"/>
      <c r="E18" s="20"/>
      <c r="F18" s="12" t="s">
        <v>0</v>
      </c>
      <c r="G18" s="18">
        <f>Alitas!G66</f>
        <v>873.6</v>
      </c>
      <c r="H18" s="19"/>
    </row>
    <row r="19" spans="1:8" ht="22.8" x14ac:dyDescent="0.25">
      <c r="A19" s="19"/>
      <c r="B19" s="4" t="s">
        <v>36</v>
      </c>
      <c r="C19" s="47">
        <f>SUM(C17:C18)</f>
        <v>46356.916666666664</v>
      </c>
      <c r="D19" s="19"/>
      <c r="E19" s="20"/>
      <c r="F19" s="4" t="s">
        <v>36</v>
      </c>
      <c r="G19" s="47">
        <f>SUM(G17:G18)</f>
        <v>39488.731578947372</v>
      </c>
      <c r="H19" s="19"/>
    </row>
    <row r="20" spans="1:8" s="9" customFormat="1" ht="22.8" x14ac:dyDescent="0.25">
      <c r="A20" s="19"/>
      <c r="B20" s="4" t="s">
        <v>34</v>
      </c>
      <c r="C20" s="47">
        <f>Alitas!C69</f>
        <v>196341.59999999998</v>
      </c>
      <c r="D20" s="19"/>
      <c r="E20" s="20"/>
      <c r="F20" s="4" t="s">
        <v>34</v>
      </c>
      <c r="G20" s="47">
        <f>Alitas!G69</f>
        <v>196341.59999999998</v>
      </c>
      <c r="H20" s="19"/>
    </row>
    <row r="21" spans="1:8" s="9" customFormat="1" ht="22.8" x14ac:dyDescent="0.25">
      <c r="B21" s="7" t="s">
        <v>35</v>
      </c>
      <c r="C21" s="48">
        <f>C20-C19</f>
        <v>149984.68333333332</v>
      </c>
      <c r="E21" s="13"/>
      <c r="F21" s="7" t="s">
        <v>35</v>
      </c>
      <c r="G21" s="48">
        <f>G20-G19</f>
        <v>156852.86842105261</v>
      </c>
    </row>
    <row r="22" spans="1:8" s="9" customFormat="1" ht="22.8" x14ac:dyDescent="0.25"/>
    <row r="23" spans="1:8" s="9" customFormat="1" ht="30" customHeight="1" x14ac:dyDescent="0.25">
      <c r="A23" s="102" t="str">
        <f>Filetes!H2</f>
        <v>Filetes</v>
      </c>
      <c r="B23" s="102"/>
      <c r="C23" s="102"/>
      <c r="D23" s="103"/>
      <c r="E23" s="104" t="s">
        <v>6</v>
      </c>
      <c r="F23" s="102"/>
      <c r="G23" s="102"/>
      <c r="H23" s="102"/>
    </row>
    <row r="24" spans="1:8" ht="22.8" x14ac:dyDescent="0.25">
      <c r="A24" s="19"/>
      <c r="B24" s="12" t="s">
        <v>13</v>
      </c>
      <c r="C24" s="18">
        <f>Filetes!C65</f>
        <v>2805.8333333333335</v>
      </c>
      <c r="D24" s="19"/>
      <c r="E24" s="20"/>
      <c r="F24" s="12" t="s">
        <v>13</v>
      </c>
      <c r="G24" s="18">
        <f>Filetes!G65</f>
        <v>2399.5263157894733</v>
      </c>
      <c r="H24" s="19"/>
    </row>
    <row r="25" spans="1:8" ht="22.8" x14ac:dyDescent="0.25">
      <c r="A25" s="19"/>
      <c r="B25" s="12" t="s">
        <v>0</v>
      </c>
      <c r="C25" s="18">
        <f>Filetes!C66</f>
        <v>2184</v>
      </c>
      <c r="D25" s="19"/>
      <c r="E25" s="20"/>
      <c r="F25" s="12" t="s">
        <v>0</v>
      </c>
      <c r="G25" s="18">
        <f>Filetes!G66</f>
        <v>873.6</v>
      </c>
      <c r="H25" s="19"/>
    </row>
    <row r="26" spans="1:8" ht="22.8" x14ac:dyDescent="0.25">
      <c r="A26" s="19"/>
      <c r="B26" s="4" t="s">
        <v>36</v>
      </c>
      <c r="C26" s="47">
        <f>SUM(C24:C25)</f>
        <v>4989.8333333333339</v>
      </c>
      <c r="D26" s="19"/>
      <c r="E26" s="20"/>
      <c r="F26" s="4" t="s">
        <v>36</v>
      </c>
      <c r="G26" s="47">
        <f>SUM(G24:G25)</f>
        <v>3273.1263157894732</v>
      </c>
      <c r="H26" s="19"/>
    </row>
    <row r="27" spans="1:8" s="9" customFormat="1" ht="22.8" x14ac:dyDescent="0.25">
      <c r="A27" s="19"/>
      <c r="B27" s="4" t="s">
        <v>34</v>
      </c>
      <c r="C27" s="47">
        <f>Filetes!C69</f>
        <v>78536.639999999999</v>
      </c>
      <c r="D27" s="19"/>
      <c r="E27" s="20"/>
      <c r="F27" s="4" t="s">
        <v>34</v>
      </c>
      <c r="G27" s="47">
        <f>Filetes!G69</f>
        <v>78536.639999999999</v>
      </c>
      <c r="H27" s="19"/>
    </row>
    <row r="28" spans="1:8" s="9" customFormat="1" ht="22.8" x14ac:dyDescent="0.25">
      <c r="B28" s="7" t="s">
        <v>35</v>
      </c>
      <c r="C28" s="48">
        <f>C27-C26</f>
        <v>73546.806666666671</v>
      </c>
      <c r="E28" s="13"/>
      <c r="F28" s="7" t="s">
        <v>35</v>
      </c>
      <c r="G28" s="48">
        <f>G27-G26</f>
        <v>75263.513684210528</v>
      </c>
    </row>
    <row r="29" spans="1:8" s="9" customFormat="1" ht="22.8" x14ac:dyDescent="0.25"/>
    <row r="30" spans="1:8" s="9" customFormat="1" ht="30" customHeight="1" x14ac:dyDescent="0.25">
      <c r="A30" s="102" t="str">
        <f>Camperitos!H2</f>
        <v>Camperitos</v>
      </c>
      <c r="B30" s="102"/>
      <c r="C30" s="102"/>
      <c r="D30" s="103"/>
      <c r="E30" s="104" t="s">
        <v>6</v>
      </c>
      <c r="F30" s="102"/>
      <c r="G30" s="102"/>
      <c r="H30" s="102"/>
    </row>
    <row r="31" spans="1:8" ht="22.8" x14ac:dyDescent="0.25">
      <c r="A31" s="19"/>
      <c r="B31" s="12" t="s">
        <v>13</v>
      </c>
      <c r="C31" s="18">
        <f>Camperitos!C65</f>
        <v>2259.8333333333335</v>
      </c>
      <c r="D31" s="19"/>
      <c r="E31" s="20"/>
      <c r="F31" s="12" t="s">
        <v>13</v>
      </c>
      <c r="G31" s="18">
        <f>Camperitos!G65</f>
        <v>1923.6442105263161</v>
      </c>
      <c r="H31" s="19"/>
    </row>
    <row r="32" spans="1:8" ht="22.8" x14ac:dyDescent="0.25">
      <c r="A32" s="19"/>
      <c r="B32" s="12" t="s">
        <v>0</v>
      </c>
      <c r="C32" s="18">
        <f>Camperitos!C66</f>
        <v>2184</v>
      </c>
      <c r="D32" s="19"/>
      <c r="E32" s="20"/>
      <c r="F32" s="12" t="s">
        <v>0</v>
      </c>
      <c r="G32" s="18">
        <f>Camperitos!G66</f>
        <v>873.6</v>
      </c>
      <c r="H32" s="19"/>
    </row>
    <row r="33" spans="1:8" ht="22.8" x14ac:dyDescent="0.25">
      <c r="A33" s="19"/>
      <c r="B33" s="4" t="s">
        <v>36</v>
      </c>
      <c r="C33" s="47">
        <f>SUM(C31:C32)</f>
        <v>4443.8333333333339</v>
      </c>
      <c r="D33" s="19"/>
      <c r="E33" s="20"/>
      <c r="F33" s="4" t="s">
        <v>36</v>
      </c>
      <c r="G33" s="47">
        <f>SUM(G31:G32)</f>
        <v>2797.2442105263162</v>
      </c>
      <c r="H33" s="19"/>
    </row>
    <row r="34" spans="1:8" s="9" customFormat="1" ht="22.8" x14ac:dyDescent="0.25">
      <c r="A34" s="19"/>
      <c r="B34" s="4" t="s">
        <v>34</v>
      </c>
      <c r="C34" s="47">
        <f>Camperitos!C69</f>
        <v>52328.639999999999</v>
      </c>
      <c r="D34" s="19"/>
      <c r="E34" s="20"/>
      <c r="F34" s="4" t="s">
        <v>34</v>
      </c>
      <c r="G34" s="47">
        <f>Camperitos!G69</f>
        <v>52328.639999999999</v>
      </c>
      <c r="H34" s="19"/>
    </row>
    <row r="35" spans="1:8" s="9" customFormat="1" ht="22.8" x14ac:dyDescent="0.25">
      <c r="B35" s="7" t="s">
        <v>35</v>
      </c>
      <c r="C35" s="48">
        <f>C34-C33</f>
        <v>47884.806666666664</v>
      </c>
      <c r="E35" s="13"/>
      <c r="F35" s="7" t="s">
        <v>35</v>
      </c>
      <c r="G35" s="48">
        <f>G34-G33</f>
        <v>49531.395789473681</v>
      </c>
    </row>
    <row r="36" spans="1:8" s="9" customFormat="1" ht="23.4" thickBot="1" x14ac:dyDescent="0.3"/>
    <row r="37" spans="1:8" s="9" customFormat="1" ht="23.4" thickBot="1" x14ac:dyDescent="0.3">
      <c r="A37" s="49"/>
      <c r="B37" s="50"/>
      <c r="C37" s="50"/>
      <c r="D37" s="68"/>
      <c r="E37" s="51" t="s">
        <v>42</v>
      </c>
      <c r="F37" s="72">
        <f>(G14+G21+G28+G35)-(C14+C21+C28+C35)</f>
        <v>16877.354912280687</v>
      </c>
      <c r="G37" s="73">
        <f>F37/C21</f>
        <v>0.11252718969157421</v>
      </c>
      <c r="H37" s="52"/>
    </row>
    <row r="38" spans="1:8" s="9" customFormat="1" ht="23.4" thickBot="1" x14ac:dyDescent="0.3"/>
    <row r="39" spans="1:8" s="9" customFormat="1" ht="23.4" thickBot="1" x14ac:dyDescent="0.3">
      <c r="A39" s="67"/>
      <c r="B39" s="68"/>
      <c r="C39" s="68"/>
      <c r="D39" s="68"/>
      <c r="E39" s="51" t="s">
        <v>43</v>
      </c>
      <c r="F39" s="69">
        <f>(E4/F37)*12</f>
        <v>8.8876486143485423</v>
      </c>
      <c r="G39" s="50" t="s">
        <v>14</v>
      </c>
      <c r="H39" s="70"/>
    </row>
    <row r="40" spans="1:8" s="9" customFormat="1" ht="23.4" thickBot="1" x14ac:dyDescent="0.3"/>
    <row r="41" spans="1:8" s="9" customFormat="1" ht="23.4" thickBot="1" x14ac:dyDescent="0.3">
      <c r="A41" s="67"/>
      <c r="B41" s="68"/>
      <c r="C41" s="68"/>
      <c r="D41" s="68"/>
      <c r="E41" s="71" t="s">
        <v>44</v>
      </c>
      <c r="F41" s="72">
        <f>F37*B4</f>
        <v>16877.354912280687</v>
      </c>
      <c r="G41" s="68"/>
      <c r="H41" s="70"/>
    </row>
    <row r="42" spans="1:8" s="9" customFormat="1" ht="22.8" x14ac:dyDescent="0.25"/>
    <row r="69" spans="3:7" x14ac:dyDescent="0.25">
      <c r="C69" s="95"/>
      <c r="G69" s="95"/>
    </row>
  </sheetData>
  <mergeCells count="11">
    <mergeCell ref="E4:F4"/>
    <mergeCell ref="A7:H7"/>
    <mergeCell ref="A8:H8"/>
    <mergeCell ref="A9:D9"/>
    <mergeCell ref="E9:H9"/>
    <mergeCell ref="A23:D23"/>
    <mergeCell ref="E23:H23"/>
    <mergeCell ref="A30:D30"/>
    <mergeCell ref="E30:H30"/>
    <mergeCell ref="A16:D16"/>
    <mergeCell ref="E16:H16"/>
  </mergeCells>
  <printOptions horizontalCentered="1"/>
  <pageMargins left="0.25" right="0.25" top="0.25" bottom="0.25" header="0.3" footer="0.3"/>
  <pageSetup scale="73" fitToHeight="3" orientation="landscape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Pollo Corte 8</vt:lpstr>
      <vt:lpstr>Alitas</vt:lpstr>
      <vt:lpstr>Filetes</vt:lpstr>
      <vt:lpstr>Camperitos</vt:lpstr>
      <vt:lpstr>Total Enterprise</vt:lpstr>
      <vt:lpstr>Alitas!Print_Area</vt:lpstr>
      <vt:lpstr>'Pollo Corte 8'!Print_Area</vt:lpstr>
      <vt:lpstr>'Total Enterprise'!Print_Area</vt:lpstr>
      <vt:lpstr>Alitas!Print_Titles</vt:lpstr>
      <vt:lpstr>'Pollo Corte 8'!Print_Titles</vt:lpstr>
      <vt:lpstr>'Total Enterprise'!Print_Titles</vt:lpstr>
    </vt:vector>
  </TitlesOfParts>
  <Company>Dell Computer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Sonic Batter Breader</dc:title>
  <dc:creator>Lane Bettcher</dc:creator>
  <cp:lastModifiedBy>John Oleksiak</cp:lastModifiedBy>
  <cp:lastPrinted>2015-07-09T22:20:58Z</cp:lastPrinted>
  <dcterms:created xsi:type="dcterms:W3CDTF">1998-09-16T14:58:52Z</dcterms:created>
  <dcterms:modified xsi:type="dcterms:W3CDTF">2016-08-23T13:45:04Z</dcterms:modified>
</cp:coreProperties>
</file>